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/>
  <mc:AlternateContent xmlns:mc="http://schemas.openxmlformats.org/markup-compatibility/2006">
    <mc:Choice Requires="x15">
      <x15ac:absPath xmlns:x15ac="http://schemas.microsoft.com/office/spreadsheetml/2010/11/ac" url="/Users/kisslajos/Desktop/2026 féléves beszámoló/friss/legújabb/MONON_2026_I_féléves_beszámoló_teljes_csomag_kiegészítő_adatokkal/"/>
    </mc:Choice>
  </mc:AlternateContent>
  <xr:revisionPtr revIDLastSave="0" documentId="13_ncr:1_{EF41CD29-B7C8-8844-8D5A-AECC43F17E0D}" xr6:coauthVersionLast="47" xr6:coauthVersionMax="47" xr10:uidLastSave="{00000000-0000-0000-0000-000000000000}"/>
  <bookViews>
    <workbookView xWindow="0" yWindow="680" windowWidth="29400" windowHeight="16960" activeTab="2" xr2:uid="{00000000-000D-0000-FFFF-FFFF00000000}"/>
  </bookViews>
  <sheets>
    <sheet name="átlag adagsz." sheetId="1" r:id="rId1"/>
    <sheet name="pénzforgalom" sheetId="3" r:id="rId2"/>
    <sheet name="Beszámoló összesítő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7" i="4" l="1"/>
  <c r="G45" i="3"/>
  <c r="G46" i="3" s="1"/>
  <c r="G47" i="3" s="1"/>
  <c r="E45" i="3"/>
  <c r="D48" i="3" s="1"/>
  <c r="F38" i="3"/>
  <c r="F45" i="3" s="1"/>
  <c r="F37" i="3"/>
  <c r="F36" i="3"/>
  <c r="F35" i="3"/>
  <c r="F34" i="3"/>
  <c r="F33" i="3"/>
  <c r="J22" i="3"/>
  <c r="B20" i="4" s="1"/>
  <c r="E22" i="3"/>
  <c r="D22" i="3"/>
  <c r="D23" i="3" s="1"/>
  <c r="B14" i="4" s="1"/>
  <c r="G21" i="3"/>
  <c r="J20" i="3"/>
  <c r="I20" i="3"/>
  <c r="I22" i="3" s="1"/>
  <c r="B19" i="4" s="1"/>
  <c r="H20" i="3"/>
  <c r="H22" i="3" s="1"/>
  <c r="B18" i="4" s="1"/>
  <c r="G20" i="3"/>
  <c r="G22" i="3" s="1"/>
  <c r="B17" i="4" s="1"/>
  <c r="F20" i="3"/>
  <c r="F21" i="3" s="1"/>
  <c r="E20" i="3"/>
  <c r="E21" i="3" s="1"/>
  <c r="D20" i="3"/>
  <c r="D21" i="3" s="1"/>
  <c r="C20" i="3"/>
  <c r="C21" i="3" s="1"/>
  <c r="C22" i="3" s="1"/>
  <c r="B20" i="3"/>
  <c r="B21" i="3" s="1"/>
  <c r="B22" i="3" s="1"/>
  <c r="B23" i="3" s="1"/>
  <c r="B13" i="4" s="1"/>
  <c r="M24" i="1"/>
  <c r="M26" i="1" s="1"/>
  <c r="L24" i="1"/>
  <c r="L26" i="1" s="1"/>
  <c r="K24" i="1"/>
  <c r="K26" i="1" s="1"/>
  <c r="H23" i="1"/>
  <c r="G23" i="1"/>
  <c r="F23" i="1"/>
  <c r="E23" i="1"/>
  <c r="J21" i="1"/>
  <c r="J23" i="1" s="1"/>
  <c r="M23" i="1" s="1"/>
  <c r="I21" i="1"/>
  <c r="I23" i="1" s="1"/>
  <c r="L23" i="1" s="1"/>
  <c r="H21" i="1"/>
  <c r="G21" i="1"/>
  <c r="F21" i="1"/>
  <c r="E21" i="1"/>
  <c r="D21" i="1"/>
  <c r="D23" i="1" s="1"/>
  <c r="C21" i="1"/>
  <c r="C23" i="1" s="1"/>
  <c r="B21" i="1"/>
  <c r="B23" i="1" s="1"/>
  <c r="M20" i="1"/>
  <c r="L20" i="1"/>
  <c r="K20" i="1"/>
  <c r="M19" i="1"/>
  <c r="L19" i="1"/>
  <c r="K19" i="1"/>
  <c r="M18" i="1"/>
  <c r="L18" i="1"/>
  <c r="K18" i="1"/>
  <c r="M17" i="1"/>
  <c r="L17" i="1"/>
  <c r="K17" i="1"/>
  <c r="M16" i="1"/>
  <c r="L16" i="1"/>
  <c r="K16" i="1"/>
  <c r="M15" i="1"/>
  <c r="L15" i="1"/>
  <c r="K15" i="1"/>
  <c r="M14" i="1"/>
  <c r="L14" i="1"/>
  <c r="K14" i="1"/>
  <c r="M13" i="1"/>
  <c r="L13" i="1"/>
  <c r="K13" i="1"/>
  <c r="M12" i="1"/>
  <c r="L12" i="1"/>
  <c r="K12" i="1"/>
  <c r="M11" i="1"/>
  <c r="L11" i="1"/>
  <c r="K11" i="1"/>
  <c r="M10" i="1"/>
  <c r="L10" i="1"/>
  <c r="L21" i="1" s="1"/>
  <c r="B6" i="4" s="1"/>
  <c r="K10" i="1"/>
  <c r="K21" i="1" s="1"/>
  <c r="B5" i="4" s="1"/>
  <c r="M9" i="1"/>
  <c r="M21" i="1" s="1"/>
  <c r="B7" i="4" s="1"/>
  <c r="L9" i="1"/>
  <c r="K9" i="1"/>
  <c r="F46" i="3" l="1"/>
  <c r="E6" i="4"/>
  <c r="K23" i="1"/>
  <c r="B9" i="4"/>
  <c r="B8" i="4"/>
  <c r="K27" i="1"/>
  <c r="K25" i="1"/>
  <c r="F22" i="3"/>
  <c r="E5" i="4"/>
  <c r="H46" i="3" l="1"/>
  <c r="F47" i="3"/>
  <c r="H47" i="3" s="1"/>
  <c r="H48" i="3" l="1"/>
  <c r="B15" i="4"/>
  <c r="B16" i="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Rendszergazda</author>
  </authors>
  <commentList>
    <comment ref="K22" authorId="0" shapeId="0" xr:uid="{00000000-0006-0000-0000-000001000000}">
      <text>
        <r>
          <rPr>
            <sz val="11"/>
            <color theme="1"/>
            <rFont val="Calibri"/>
          </rPr>
          <t>Rendszergazda:
trev</t>
        </r>
      </text>
    </comment>
    <comment ref="L22" authorId="0" shapeId="0" xr:uid="{00000000-0006-0000-0000-000002000000}">
      <text>
        <r>
          <rPr>
            <sz val="11"/>
            <color theme="1"/>
            <rFont val="Calibri"/>
          </rPr>
          <t>Rendszergazda:
terv</t>
        </r>
      </text>
    </comment>
    <comment ref="M22" authorId="0" shapeId="0" xr:uid="{00000000-0006-0000-0000-000003000000}">
      <text>
        <r>
          <rPr>
            <sz val="11"/>
            <color theme="1"/>
            <rFont val="Calibri"/>
          </rPr>
          <t>Rendszergazda:
terv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Rita</author>
  </authors>
  <commentList>
    <comment ref="D47" authorId="0" shapeId="0" xr:uid="{00000000-0006-0000-0100-000001000000}">
      <text>
        <r>
          <rPr>
            <sz val="11"/>
            <color theme="1"/>
            <rFont val="Calibri"/>
          </rPr>
          <t>Rita:
nyersanyagnorma</t>
        </r>
      </text>
    </comment>
    <comment ref="H47" authorId="0" shapeId="0" xr:uid="{00000000-0006-0000-0100-000002000000}">
      <text>
        <r>
          <rPr>
            <sz val="11"/>
            <color theme="1"/>
            <rFont val="Calibri"/>
          </rPr>
          <t>Rita:
nettó bevétel rezsivel</t>
        </r>
      </text>
    </comment>
    <comment ref="D48" authorId="0" shapeId="0" xr:uid="{00000000-0006-0000-0100-000003000000}">
      <text>
        <r>
          <rPr>
            <sz val="11"/>
            <color theme="1"/>
            <rFont val="Calibri"/>
          </rPr>
          <t>Rita:
össz.étkező nyersanyagnormával számolva</t>
        </r>
      </text>
    </comment>
    <comment ref="H48" authorId="0" shapeId="0" xr:uid="{00000000-0006-0000-0100-000004000000}">
      <text>
        <r>
          <rPr>
            <sz val="11"/>
            <color theme="1"/>
            <rFont val="Calibri"/>
          </rPr>
          <t>Rita:
rezsi kts. Felnőtt</t>
        </r>
      </text>
    </comment>
  </commentList>
</comments>
</file>

<file path=xl/sharedStrings.xml><?xml version="1.0" encoding="utf-8"?>
<sst xmlns="http://schemas.openxmlformats.org/spreadsheetml/2006/main" count="116" uniqueCount="70">
  <si>
    <t>MOGYORÓD NONPROFIT KFT</t>
  </si>
  <si>
    <t>2026 első félévben az átlag adag számítása</t>
  </si>
  <si>
    <t>100%-os normatív kedv.-ben részesülők</t>
  </si>
  <si>
    <t>50%-os normatív kedv.-ben részesülők</t>
  </si>
  <si>
    <t>Normatív kedv.-ben nem részesülők</t>
  </si>
  <si>
    <t>összesen</t>
  </si>
  <si>
    <t>3xétk.</t>
  </si>
  <si>
    <t>2xétk.</t>
  </si>
  <si>
    <t>1xétk.</t>
  </si>
  <si>
    <t>2x étk.</t>
  </si>
  <si>
    <t>1x étk.</t>
  </si>
  <si>
    <t>január</t>
  </si>
  <si>
    <t>február</t>
  </si>
  <si>
    <t>március</t>
  </si>
  <si>
    <t>április</t>
  </si>
  <si>
    <t>május</t>
  </si>
  <si>
    <t>június</t>
  </si>
  <si>
    <t>július</t>
  </si>
  <si>
    <t>augusztus</t>
  </si>
  <si>
    <t>szeptember</t>
  </si>
  <si>
    <t>október</t>
  </si>
  <si>
    <t>november</t>
  </si>
  <si>
    <t>december</t>
  </si>
  <si>
    <t>összesen:</t>
  </si>
  <si>
    <t>átlag adag(186nap):</t>
  </si>
  <si>
    <t>Diétás étk.</t>
  </si>
  <si>
    <t>iskola</t>
  </si>
  <si>
    <t>rezsi iskola</t>
  </si>
  <si>
    <t>Nonprofit élelem beszerzés</t>
  </si>
  <si>
    <t>nyesanyag norma szerint felhasználható</t>
  </si>
  <si>
    <t>tényleges felhasználás</t>
  </si>
  <si>
    <t>diétás nysa.</t>
  </si>
  <si>
    <t>diét. rezsi</t>
  </si>
  <si>
    <t>Kedvezményes</t>
  </si>
  <si>
    <t>Nem kedvezményes</t>
  </si>
  <si>
    <t>összes étkező</t>
  </si>
  <si>
    <t>összesen bruttó:</t>
  </si>
  <si>
    <t>összesen nettó</t>
  </si>
  <si>
    <t>Nettó</t>
  </si>
  <si>
    <t>Felnőtt adagszám</t>
  </si>
  <si>
    <t>kedvezményezett</t>
  </si>
  <si>
    <t>nem kedvezményezett</t>
  </si>
  <si>
    <t>összes adag</t>
  </si>
  <si>
    <t>adag</t>
  </si>
  <si>
    <t>Nettó:</t>
  </si>
  <si>
    <t>Konyhai adagszámok és pénzforgalom – 2026. I. félév</t>
  </si>
  <si>
    <t>Beszámolói összesítő a kapott adagszám- és pénzforgalmi kimutatás alapján</t>
  </si>
  <si>
    <t>Gyermekétkeztetés</t>
  </si>
  <si>
    <t>Féléves mennyiség</t>
  </si>
  <si>
    <t>Mértékegység</t>
  </si>
  <si>
    <t>Felnőtt étkeztetés</t>
  </si>
  <si>
    <t>Napi háromszori étkezés</t>
  </si>
  <si>
    <t>étkezői nap</t>
  </si>
  <si>
    <t>Összes felnőtt adag</t>
  </si>
  <si>
    <t>Napi kétszeri étkezés</t>
  </si>
  <si>
    <t>Kedvezményezett adag</t>
  </si>
  <si>
    <t>Napi egyszeri étkezés</t>
  </si>
  <si>
    <t>Nem kedvezményezett adag</t>
  </si>
  <si>
    <t>Súlyozott étkezési adag</t>
  </si>
  <si>
    <t>Gyermekétkeztetés – összes kategória</t>
  </si>
  <si>
    <t>Pénzforgalmi adat</t>
  </si>
  <si>
    <t>Nettó összeg (Ft)</t>
  </si>
  <si>
    <t>Diétás étkeztetés bevétele</t>
  </si>
  <si>
    <t>Iskolai étkezés bevétele</t>
  </si>
  <si>
    <t>Felnőtt étkezés bevétele</t>
  </si>
  <si>
    <t>Étkezési bevételek összesen</t>
  </si>
  <si>
    <t>Iskolai rezsi</t>
  </si>
  <si>
    <t>Élelem-beszerzés</t>
  </si>
  <si>
    <t>Norma szerint felhasználható nyersanyag</t>
  </si>
  <si>
    <t>Tényleges nyersanyag-felhasználás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</si>
</sst>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4" formatCode="_-* #,##0.00\ &quot;Ft&quot;_-;\-* #,##0.00\ &quot;Ft&quot;_-;_-* &quot;-&quot;??\ &quot;Ft&quot;_-;_-@_-"/>
    <numFmt numFmtId="164" formatCode="_-* #,##0.00\ _F_t_-;\-* #,##0.00\ _F_t_-;_-* &quot;-&quot;??\ _F_t_-;_-@_-"/>
    <numFmt numFmtId="165" formatCode="_-* #,##0\ _F_t_-;\-* #,##0\ _F_t_-;_-* &quot;-&quot;??\ _F_t_-;_-@_-"/>
    <numFmt numFmtId="166" formatCode="#,##0\ &quot;Ft&quot;"/>
    <numFmt numFmtId="167" formatCode="0.0"/>
    <numFmt numFmtId="168" formatCode="0.000"/>
    <numFmt numFmtId="169" formatCode="_-* #,##0\ &quot;Ft&quot;_-;\-* #,##0\ &quot;Ft&quot;_-;_-* &quot;-&quot;??\ &quot;Ft&quot;_-;_-@"/>
    <numFmt numFmtId="170" formatCode="_-* #,##0\ &quot;Ft&quot;_-;\-* #,##0\ &quot;Ft&quot;_-;_-* &quot;-&quot;??\ &quot;Ft&quot;_-;_-@_-"/>
  </numFmts>
  <fonts count="37" x14ac:knownFonts="1">
    <font>
      <sz val="11"/>
      <color theme="1"/>
      <name val="Calibri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sz val="11"/>
      <color rgb="FF0070C0"/>
      <name val="Calibri"/>
      <family val="2"/>
    </font>
    <font>
      <sz val="11"/>
      <color theme="4" tint="-0.249977111117893"/>
      <name val="Calibri"/>
      <family val="2"/>
    </font>
    <font>
      <sz val="10"/>
      <color theme="1"/>
      <name val="Calibri"/>
      <family val="2"/>
    </font>
    <font>
      <sz val="11"/>
      <color theme="7" tint="-0.49995422223578601"/>
      <name val="Calibri"/>
      <family val="2"/>
    </font>
    <font>
      <sz val="11"/>
      <name val="Calibri"/>
      <family val="2"/>
    </font>
    <font>
      <b/>
      <sz val="11"/>
      <color theme="4" tint="-0.249977111117893"/>
      <name val="Calibri"/>
      <family val="2"/>
    </font>
    <font>
      <i/>
      <sz val="11"/>
      <color theme="1"/>
      <name val="Calibri"/>
      <family val="2"/>
    </font>
    <font>
      <b/>
      <sz val="11"/>
      <color rgb="FF000000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color rgb="FF000000"/>
      <name val="Calibri"/>
      <family val="2"/>
    </font>
    <font>
      <sz val="11"/>
      <color rgb="FFFF0000"/>
      <name val="Calibri"/>
      <family val="2"/>
    </font>
    <font>
      <b/>
      <sz val="11"/>
      <color rgb="FFFF0000"/>
      <name val="Calibri"/>
      <family val="2"/>
    </font>
    <font>
      <b/>
      <sz val="9"/>
      <color rgb="FF000000"/>
      <name val="Calibri"/>
      <family val="2"/>
    </font>
    <font>
      <sz val="11"/>
      <color rgb="FF000000"/>
      <name val="Calibri"/>
      <family val="2"/>
    </font>
    <font>
      <b/>
      <sz val="8"/>
      <color rgb="FF000000"/>
      <name val="Calibri"/>
      <family val="2"/>
    </font>
    <font>
      <sz val="9"/>
      <color rgb="FF000000"/>
      <name val="Calibri"/>
      <family val="2"/>
    </font>
    <font>
      <sz val="9"/>
      <color theme="1"/>
      <name val="Calibri"/>
      <family val="2"/>
    </font>
    <font>
      <b/>
      <sz val="12"/>
      <name val="Calibri"/>
      <family val="2"/>
    </font>
    <font>
      <sz val="8"/>
      <color rgb="FF000000"/>
      <name val="Calibri"/>
      <family val="2"/>
    </font>
    <font>
      <sz val="10"/>
      <color rgb="FF000000"/>
      <name val="Calibri"/>
      <family val="2"/>
    </font>
    <font>
      <sz val="9"/>
      <color theme="1"/>
      <name val="Calibri"/>
      <family val="2"/>
    </font>
    <font>
      <b/>
      <sz val="11"/>
      <color theme="1"/>
      <name val="Calibri"/>
      <family val="2"/>
    </font>
    <font>
      <sz val="9"/>
      <color theme="4" tint="-0.49995422223578601"/>
      <name val="Calibri"/>
      <family val="2"/>
    </font>
    <font>
      <b/>
      <sz val="9"/>
      <color theme="4" tint="-0.49995422223578601"/>
      <name val="Calibri"/>
      <family val="2"/>
    </font>
    <font>
      <sz val="10"/>
      <name val="Calibri"/>
      <family val="2"/>
    </font>
    <font>
      <b/>
      <sz val="11"/>
      <color theme="4" tint="-0.249977111117893"/>
      <name val="Calibri"/>
      <family val="2"/>
    </font>
    <font>
      <b/>
      <sz val="11"/>
      <name val="Calibri"/>
      <family val="2"/>
    </font>
    <font>
      <b/>
      <sz val="11"/>
      <color rgb="FFFF0000"/>
      <name val="Calibri"/>
      <family val="2"/>
    </font>
    <font>
      <b/>
      <sz val="11"/>
      <color theme="4" tint="-0.49995422223578601"/>
      <name val="Calibri"/>
      <family val="2"/>
    </font>
    <font>
      <b/>
      <sz val="12"/>
      <color rgb="FFFF0000"/>
      <name val="Calibri"/>
      <family val="2"/>
    </font>
    <font>
      <b/>
      <sz val="11"/>
      <color rgb="FFFFFFFF"/>
      <name val="Calibri"/>
      <family val="2"/>
    </font>
    <font>
      <i/>
      <sz val="11"/>
      <color rgb="FF1F1F1F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2"/>
      </patternFill>
    </fill>
    <fill>
      <patternFill patternType="solid">
        <fgColor rgb="FFFFFF00"/>
      </patternFill>
    </fill>
    <fill>
      <patternFill patternType="solid">
        <fgColor theme="4" tint="0.79995117038483843"/>
        <bgColor indexed="65"/>
      </patternFill>
    </fill>
    <fill>
      <patternFill patternType="solid">
        <fgColor theme="5" tint="0.59996337778862885"/>
        <bgColor indexed="65"/>
      </patternFill>
    </fill>
    <fill>
      <patternFill patternType="solid">
        <fgColor theme="0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rgb="FFFFFF00"/>
      </patternFill>
    </fill>
    <fill>
      <patternFill patternType="solid">
        <fgColor theme="0"/>
      </patternFill>
    </fill>
    <fill>
      <patternFill patternType="solid">
        <fgColor rgb="FFFFFF00"/>
      </patternFill>
    </fill>
    <fill>
      <patternFill patternType="solid">
        <fgColor theme="9" tint="0.59996337778862885"/>
        <bgColor indexed="65"/>
      </patternFill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5B9BD5"/>
      </patternFill>
    </fill>
    <fill>
      <patternFill patternType="solid">
        <fgColor rgb="FFE2F0D9"/>
      </patternFill>
    </fill>
  </fills>
  <borders count="6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/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 style="thin">
        <color rgb="FFD9E2F3"/>
      </right>
      <top/>
      <bottom style="thin">
        <color rgb="FFD9E2F3"/>
      </bottom>
      <diagonal/>
    </border>
    <border>
      <left style="thin">
        <color rgb="FFD9E2F3"/>
      </left>
      <right/>
      <top/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  <border>
      <left style="thin">
        <color rgb="FFD9E2F3"/>
      </left>
      <right/>
      <top style="thin">
        <color rgb="FFD9E2F3"/>
      </top>
      <bottom style="thin">
        <color rgb="FFD9E2F3"/>
      </bottom>
      <diagonal/>
    </border>
    <border>
      <left/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/>
      <diagonal/>
    </border>
    <border>
      <left style="thin">
        <color rgb="FFD9E2F3"/>
      </left>
      <right/>
      <top style="thin">
        <color rgb="FFD9E2F3"/>
      </top>
      <bottom/>
      <diagonal/>
    </border>
    <border>
      <left style="thin">
        <color rgb="FFA6A6A6"/>
      </left>
      <right/>
      <top style="thin">
        <color rgb="FFA6A6A6"/>
      </top>
      <bottom/>
      <diagonal/>
    </border>
    <border>
      <left/>
      <right/>
      <top style="thin">
        <color rgb="FFA6A6A6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32">
    <xf numFmtId="0" fontId="0" fillId="0" borderId="0" xfId="0"/>
    <xf numFmtId="0" fontId="0" fillId="2" borderId="0" xfId="0" applyFill="1"/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2" borderId="0" xfId="0" applyFont="1" applyFill="1"/>
    <xf numFmtId="0" fontId="0" fillId="0" borderId="2" xfId="0" applyBorder="1"/>
    <xf numFmtId="0" fontId="2" fillId="0" borderId="6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0" fillId="2" borderId="9" xfId="0" applyFill="1" applyBorder="1"/>
    <xf numFmtId="1" fontId="0" fillId="2" borderId="10" xfId="0" applyNumberFormat="1" applyFill="1" applyBorder="1" applyAlignment="1">
      <alignment horizontal="center"/>
    </xf>
    <xf numFmtId="1" fontId="0" fillId="2" borderId="11" xfId="0" applyNumberFormat="1" applyFill="1" applyBorder="1"/>
    <xf numFmtId="1" fontId="0" fillId="2" borderId="12" xfId="0" applyNumberFormat="1" applyFill="1" applyBorder="1"/>
    <xf numFmtId="1" fontId="0" fillId="2" borderId="13" xfId="0" applyNumberFormat="1" applyFill="1" applyBorder="1"/>
    <xf numFmtId="1" fontId="0" fillId="2" borderId="0" xfId="0" applyNumberFormat="1" applyFill="1"/>
    <xf numFmtId="165" fontId="0" fillId="2" borderId="0" xfId="1" applyNumberFormat="1" applyFont="1" applyFill="1"/>
    <xf numFmtId="0" fontId="0" fillId="2" borderId="14" xfId="0" applyFill="1" applyBorder="1"/>
    <xf numFmtId="1" fontId="0" fillId="2" borderId="15" xfId="0" applyNumberFormat="1" applyFill="1" applyBorder="1"/>
    <xf numFmtId="1" fontId="0" fillId="2" borderId="16" xfId="0" applyNumberFormat="1" applyFill="1" applyBorder="1"/>
    <xf numFmtId="1" fontId="0" fillId="2" borderId="17" xfId="0" applyNumberFormat="1" applyFill="1" applyBorder="1"/>
    <xf numFmtId="0" fontId="0" fillId="4" borderId="14" xfId="0" applyFill="1" applyBorder="1"/>
    <xf numFmtId="1" fontId="0" fillId="5" borderId="10" xfId="0" applyNumberFormat="1" applyFill="1" applyBorder="1" applyAlignment="1">
      <alignment horizontal="center"/>
    </xf>
    <xf numFmtId="1" fontId="0" fillId="5" borderId="18" xfId="0" applyNumberFormat="1" applyFill="1" applyBorder="1" applyAlignment="1">
      <alignment horizontal="center"/>
    </xf>
    <xf numFmtId="1" fontId="0" fillId="5" borderId="15" xfId="0" applyNumberFormat="1" applyFill="1" applyBorder="1" applyAlignment="1">
      <alignment horizontal="center"/>
    </xf>
    <xf numFmtId="1" fontId="0" fillId="5" borderId="19" xfId="0" applyNumberFormat="1" applyFill="1" applyBorder="1" applyAlignment="1">
      <alignment horizontal="center"/>
    </xf>
    <xf numFmtId="1" fontId="0" fillId="4" borderId="15" xfId="0" applyNumberFormat="1" applyFill="1" applyBorder="1"/>
    <xf numFmtId="1" fontId="0" fillId="4" borderId="16" xfId="0" applyNumberFormat="1" applyFill="1" applyBorder="1"/>
    <xf numFmtId="1" fontId="0" fillId="4" borderId="17" xfId="0" applyNumberFormat="1" applyFill="1" applyBorder="1"/>
    <xf numFmtId="0" fontId="0" fillId="5" borderId="0" xfId="0" applyFill="1"/>
    <xf numFmtId="165" fontId="0" fillId="5" borderId="0" xfId="1" applyNumberFormat="1" applyFont="1" applyFill="1"/>
    <xf numFmtId="0" fontId="6" fillId="2" borderId="14" xfId="0" applyFont="1" applyFill="1" applyBorder="1"/>
    <xf numFmtId="1" fontId="0" fillId="5" borderId="16" xfId="0" applyNumberFormat="1" applyFill="1" applyBorder="1" applyAlignment="1">
      <alignment horizontal="center"/>
    </xf>
    <xf numFmtId="1" fontId="0" fillId="5" borderId="17" xfId="0" applyNumberFormat="1" applyFill="1" applyBorder="1" applyAlignment="1">
      <alignment horizontal="center"/>
    </xf>
    <xf numFmtId="166" fontId="0" fillId="2" borderId="0" xfId="1" applyNumberFormat="1" applyFont="1" applyFill="1"/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0" fontId="0" fillId="0" borderId="23" xfId="0" applyBorder="1"/>
    <xf numFmtId="1" fontId="2" fillId="0" borderId="24" xfId="0" applyNumberFormat="1" applyFont="1" applyBorder="1" applyAlignment="1">
      <alignment horizontal="center"/>
    </xf>
    <xf numFmtId="1" fontId="0" fillId="0" borderId="24" xfId="0" applyNumberFormat="1" applyBorder="1" applyAlignment="1">
      <alignment horizontal="center"/>
    </xf>
    <xf numFmtId="1" fontId="7" fillId="0" borderId="3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1" fontId="8" fillId="0" borderId="24" xfId="0" applyNumberFormat="1" applyFont="1" applyBorder="1" applyAlignment="1">
      <alignment horizontal="center"/>
    </xf>
    <xf numFmtId="1" fontId="7" fillId="0" borderId="4" xfId="0" applyNumberFormat="1" applyFont="1" applyBorder="1" applyAlignment="1">
      <alignment horizontal="center"/>
    </xf>
    <xf numFmtId="1" fontId="7" fillId="0" borderId="24" xfId="0" applyNumberFormat="1" applyFont="1" applyBorder="1" applyAlignment="1">
      <alignment horizontal="center"/>
    </xf>
    <xf numFmtId="1" fontId="0" fillId="3" borderId="6" xfId="0" applyNumberFormat="1" applyFill="1" applyBorder="1"/>
    <xf numFmtId="0" fontId="3" fillId="0" borderId="25" xfId="0" applyFont="1" applyBorder="1"/>
    <xf numFmtId="1" fontId="3" fillId="0" borderId="0" xfId="0" applyNumberFormat="1" applyFont="1" applyAlignment="1">
      <alignment horizontal="center"/>
    </xf>
    <xf numFmtId="1" fontId="9" fillId="3" borderId="0" xfId="0" applyNumberFormat="1" applyFont="1" applyFill="1"/>
    <xf numFmtId="1" fontId="3" fillId="2" borderId="0" xfId="0" applyNumberFormat="1" applyFont="1" applyFill="1"/>
    <xf numFmtId="165" fontId="3" fillId="2" borderId="0" xfId="0" applyNumberFormat="1" applyFont="1" applyFill="1"/>
    <xf numFmtId="0" fontId="6" fillId="0" borderId="25" xfId="0" applyFont="1" applyBorder="1"/>
    <xf numFmtId="167" fontId="10" fillId="5" borderId="6" xfId="0" applyNumberFormat="1" applyFont="1" applyFill="1" applyBorder="1" applyAlignment="1">
      <alignment horizontal="center"/>
    </xf>
    <xf numFmtId="167" fontId="10" fillId="6" borderId="26" xfId="0" applyNumberFormat="1" applyFont="1" applyFill="1" applyBorder="1" applyAlignment="1">
      <alignment horizontal="center"/>
    </xf>
    <xf numFmtId="2" fontId="10" fillId="7" borderId="27" xfId="0" applyNumberFormat="1" applyFont="1" applyFill="1" applyBorder="1" applyAlignment="1">
      <alignment horizontal="center"/>
    </xf>
    <xf numFmtId="2" fontId="10" fillId="5" borderId="27" xfId="0" applyNumberFormat="1" applyFont="1" applyFill="1" applyBorder="1" applyAlignment="1">
      <alignment horizontal="center"/>
    </xf>
    <xf numFmtId="1" fontId="10" fillId="6" borderId="27" xfId="0" applyNumberFormat="1" applyFont="1" applyFill="1" applyBorder="1" applyAlignment="1">
      <alignment horizontal="center"/>
    </xf>
    <xf numFmtId="1" fontId="10" fillId="7" borderId="27" xfId="0" applyNumberFormat="1" applyFont="1" applyFill="1" applyBorder="1" applyAlignment="1">
      <alignment horizontal="center"/>
    </xf>
    <xf numFmtId="168" fontId="10" fillId="5" borderId="27" xfId="0" applyNumberFormat="1" applyFont="1" applyFill="1" applyBorder="1" applyAlignment="1">
      <alignment horizontal="center"/>
    </xf>
    <xf numFmtId="1" fontId="10" fillId="5" borderId="27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166" fontId="0" fillId="0" borderId="0" xfId="0" applyNumberFormat="1"/>
    <xf numFmtId="166" fontId="3" fillId="0" borderId="0" xfId="0" applyNumberFormat="1" applyFont="1" applyAlignment="1">
      <alignment horizontal="center"/>
    </xf>
    <xf numFmtId="0" fontId="0" fillId="0" borderId="29" xfId="0" applyBorder="1"/>
    <xf numFmtId="166" fontId="0" fillId="0" borderId="29" xfId="0" applyNumberFormat="1" applyBorder="1"/>
    <xf numFmtId="0" fontId="0" fillId="2" borderId="29" xfId="0" applyFill="1" applyBorder="1"/>
    <xf numFmtId="0" fontId="11" fillId="0" borderId="0" xfId="0" applyFont="1"/>
    <xf numFmtId="0" fontId="13" fillId="2" borderId="30" xfId="0" applyFont="1" applyFill="1" applyBorder="1"/>
    <xf numFmtId="0" fontId="11" fillId="9" borderId="30" xfId="0" applyFont="1" applyFill="1" applyBorder="1"/>
    <xf numFmtId="0" fontId="11" fillId="9" borderId="30" xfId="0" applyFont="1" applyFill="1" applyBorder="1" applyAlignment="1">
      <alignment wrapText="1"/>
    </xf>
    <xf numFmtId="0" fontId="11" fillId="0" borderId="31" xfId="0" applyFont="1" applyBorder="1" applyAlignment="1">
      <alignment wrapText="1"/>
    </xf>
    <xf numFmtId="0" fontId="14" fillId="0" borderId="31" xfId="0" applyFont="1" applyBorder="1"/>
    <xf numFmtId="0" fontId="11" fillId="9" borderId="32" xfId="0" applyFont="1" applyFill="1" applyBorder="1"/>
    <xf numFmtId="0" fontId="14" fillId="10" borderId="33" xfId="0" applyFont="1" applyFill="1" applyBorder="1"/>
    <xf numFmtId="0" fontId="15" fillId="8" borderId="31" xfId="0" applyFont="1" applyFill="1" applyBorder="1" applyAlignment="1">
      <alignment horizontal="center"/>
    </xf>
    <xf numFmtId="0" fontId="15" fillId="11" borderId="31" xfId="0" applyFont="1" applyFill="1" applyBorder="1" applyAlignment="1">
      <alignment horizontal="center"/>
    </xf>
    <xf numFmtId="0" fontId="16" fillId="11" borderId="2" xfId="0" applyFont="1" applyFill="1" applyBorder="1" applyAlignment="1">
      <alignment horizontal="center" vertical="center"/>
    </xf>
    <xf numFmtId="0" fontId="11" fillId="2" borderId="0" xfId="0" applyFont="1" applyFill="1"/>
    <xf numFmtId="0" fontId="17" fillId="2" borderId="34" xfId="0" applyFont="1" applyFill="1" applyBorder="1"/>
    <xf numFmtId="166" fontId="11" fillId="2" borderId="15" xfId="0" applyNumberFormat="1" applyFont="1" applyFill="1" applyBorder="1"/>
    <xf numFmtId="169" fontId="11" fillId="8" borderId="19" xfId="0" applyNumberFormat="1" applyFont="1" applyFill="1" applyBorder="1"/>
    <xf numFmtId="169" fontId="11" fillId="8" borderId="35" xfId="0" applyNumberFormat="1" applyFont="1" applyFill="1" applyBorder="1"/>
    <xf numFmtId="169" fontId="11" fillId="8" borderId="36" xfId="0" applyNumberFormat="1" applyFont="1" applyFill="1" applyBorder="1"/>
    <xf numFmtId="0" fontId="17" fillId="2" borderId="37" xfId="0" applyFont="1" applyFill="1" applyBorder="1"/>
    <xf numFmtId="169" fontId="11" fillId="8" borderId="18" xfId="0" applyNumberFormat="1" applyFont="1" applyFill="1" applyBorder="1"/>
    <xf numFmtId="169" fontId="11" fillId="8" borderId="38" xfId="0" applyNumberFormat="1" applyFont="1" applyFill="1" applyBorder="1"/>
    <xf numFmtId="0" fontId="17" fillId="2" borderId="39" xfId="0" applyFont="1" applyFill="1" applyBorder="1"/>
    <xf numFmtId="166" fontId="3" fillId="2" borderId="38" xfId="0" applyNumberFormat="1" applyFont="1" applyFill="1" applyBorder="1" applyAlignment="1">
      <alignment horizontal="right"/>
    </xf>
    <xf numFmtId="169" fontId="11" fillId="2" borderId="38" xfId="0" applyNumberFormat="1" applyFont="1" applyFill="1" applyBorder="1" applyAlignment="1">
      <alignment horizontal="right"/>
    </xf>
    <xf numFmtId="166" fontId="11" fillId="5" borderId="15" xfId="0" applyNumberFormat="1" applyFont="1" applyFill="1" applyBorder="1"/>
    <xf numFmtId="169" fontId="11" fillId="5" borderId="10" xfId="0" applyNumberFormat="1" applyFont="1" applyFill="1" applyBorder="1"/>
    <xf numFmtId="169" fontId="11" fillId="5" borderId="17" xfId="0" applyNumberFormat="1" applyFont="1" applyFill="1" applyBorder="1"/>
    <xf numFmtId="169" fontId="11" fillId="12" borderId="19" xfId="0" applyNumberFormat="1" applyFont="1" applyFill="1" applyBorder="1"/>
    <xf numFmtId="169" fontId="11" fillId="5" borderId="38" xfId="0" applyNumberFormat="1" applyFont="1" applyFill="1" applyBorder="1" applyAlignment="1">
      <alignment horizontal="right"/>
    </xf>
    <xf numFmtId="166" fontId="18" fillId="5" borderId="14" xfId="0" applyNumberFormat="1" applyFont="1" applyFill="1" applyBorder="1"/>
    <xf numFmtId="0" fontId="17" fillId="13" borderId="34" xfId="0" applyFont="1" applyFill="1" applyBorder="1"/>
    <xf numFmtId="169" fontId="11" fillId="14" borderId="38" xfId="0" applyNumberFormat="1" applyFont="1" applyFill="1" applyBorder="1" applyAlignment="1">
      <alignment horizontal="right"/>
    </xf>
    <xf numFmtId="0" fontId="19" fillId="13" borderId="34" xfId="0" applyFont="1" applyFill="1" applyBorder="1"/>
    <xf numFmtId="169" fontId="11" fillId="14" borderId="10" xfId="0" applyNumberFormat="1" applyFont="1" applyFill="1" applyBorder="1"/>
    <xf numFmtId="169" fontId="11" fillId="14" borderId="17" xfId="0" applyNumberFormat="1" applyFont="1" applyFill="1" applyBorder="1"/>
    <xf numFmtId="166" fontId="11" fillId="5" borderId="38" xfId="0" applyNumberFormat="1" applyFont="1" applyFill="1" applyBorder="1" applyAlignment="1">
      <alignment horizontal="right"/>
    </xf>
    <xf numFmtId="0" fontId="17" fillId="13" borderId="40" xfId="0" applyFont="1" applyFill="1" applyBorder="1"/>
    <xf numFmtId="169" fontId="11" fillId="14" borderId="41" xfId="0" applyNumberFormat="1" applyFont="1" applyFill="1" applyBorder="1" applyAlignment="1">
      <alignment horizontal="right"/>
    </xf>
    <xf numFmtId="166" fontId="18" fillId="5" borderId="42" xfId="0" applyNumberFormat="1" applyFont="1" applyFill="1" applyBorder="1"/>
    <xf numFmtId="0" fontId="20" fillId="0" borderId="43" xfId="0" applyFont="1" applyBorder="1" applyAlignment="1">
      <alignment wrapText="1"/>
    </xf>
    <xf numFmtId="166" fontId="20" fillId="0" borderId="23" xfId="0" applyNumberFormat="1" applyFont="1" applyBorder="1"/>
    <xf numFmtId="166" fontId="20" fillId="0" borderId="31" xfId="0" applyNumberFormat="1" applyFont="1" applyBorder="1"/>
    <xf numFmtId="0" fontId="21" fillId="0" borderId="0" xfId="0" applyFont="1"/>
    <xf numFmtId="0" fontId="20" fillId="0" borderId="0" xfId="0" applyFont="1" applyAlignment="1">
      <alignment wrapText="1"/>
    </xf>
    <xf numFmtId="0" fontId="11" fillId="0" borderId="2" xfId="0" applyFont="1" applyBorder="1"/>
    <xf numFmtId="3" fontId="25" fillId="2" borderId="0" xfId="0" applyNumberFormat="1" applyFont="1" applyFill="1" applyAlignment="1">
      <alignment horizontal="center"/>
    </xf>
    <xf numFmtId="166" fontId="16" fillId="0" borderId="0" xfId="0" applyNumberFormat="1" applyFont="1"/>
    <xf numFmtId="166" fontId="26" fillId="0" borderId="0" xfId="0" applyNumberFormat="1" applyFont="1"/>
    <xf numFmtId="44" fontId="11" fillId="0" borderId="0" xfId="0" applyNumberFormat="1" applyFont="1"/>
    <xf numFmtId="0" fontId="24" fillId="0" borderId="0" xfId="0" applyFont="1" applyAlignment="1">
      <alignment horizontal="right"/>
    </xf>
    <xf numFmtId="166" fontId="20" fillId="0" borderId="0" xfId="0" applyNumberFormat="1" applyFont="1"/>
    <xf numFmtId="170" fontId="27" fillId="0" borderId="0" xfId="0" applyNumberFormat="1" applyFont="1" applyAlignment="1">
      <alignment horizontal="left"/>
    </xf>
    <xf numFmtId="0" fontId="26" fillId="0" borderId="0" xfId="0" applyFont="1"/>
    <xf numFmtId="0" fontId="14" fillId="0" borderId="0" xfId="0" applyFont="1"/>
    <xf numFmtId="166" fontId="24" fillId="0" borderId="0" xfId="0" applyNumberFormat="1" applyFont="1" applyAlignment="1">
      <alignment horizontal="right"/>
    </xf>
    <xf numFmtId="169" fontId="28" fillId="0" borderId="0" xfId="0" applyNumberFormat="1" applyFont="1"/>
    <xf numFmtId="166" fontId="16" fillId="0" borderId="0" xfId="0" applyNumberFormat="1" applyFont="1" applyAlignment="1">
      <alignment horizontal="center"/>
    </xf>
    <xf numFmtId="166" fontId="29" fillId="0" borderId="0" xfId="0" applyNumberFormat="1" applyFont="1"/>
    <xf numFmtId="0" fontId="16" fillId="0" borderId="0" xfId="0" applyFont="1"/>
    <xf numFmtId="166" fontId="22" fillId="0" borderId="0" xfId="0" applyNumberFormat="1" applyFont="1"/>
    <xf numFmtId="170" fontId="30" fillId="0" borderId="0" xfId="0" applyNumberFormat="1" applyFont="1"/>
    <xf numFmtId="0" fontId="16" fillId="0" borderId="35" xfId="0" applyFont="1" applyBorder="1"/>
    <xf numFmtId="0" fontId="11" fillId="0" borderId="35" xfId="0" applyFont="1" applyBorder="1"/>
    <xf numFmtId="166" fontId="23" fillId="0" borderId="35" xfId="0" applyNumberFormat="1" applyFont="1" applyBorder="1"/>
    <xf numFmtId="166" fontId="11" fillId="2" borderId="35" xfId="0" applyNumberFormat="1" applyFont="1" applyFill="1" applyBorder="1"/>
    <xf numFmtId="166" fontId="11" fillId="2" borderId="0" xfId="0" applyNumberFormat="1" applyFont="1" applyFill="1"/>
    <xf numFmtId="166" fontId="11" fillId="0" borderId="0" xfId="0" applyNumberFormat="1" applyFont="1"/>
    <xf numFmtId="0" fontId="11" fillId="0" borderId="0" xfId="0" applyFont="1" applyAlignment="1">
      <alignment wrapText="1"/>
    </xf>
    <xf numFmtId="0" fontId="0" fillId="0" borderId="2" xfId="0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6" fillId="0" borderId="0" xfId="0" applyFont="1"/>
    <xf numFmtId="1" fontId="0" fillId="2" borderId="0" xfId="0" applyNumberFormat="1" applyFill="1" applyAlignment="1">
      <alignment horizontal="center"/>
    </xf>
    <xf numFmtId="0" fontId="6" fillId="0" borderId="0" xfId="0" applyFont="1" applyAlignment="1">
      <alignment horizontal="right"/>
    </xf>
    <xf numFmtId="1" fontId="0" fillId="2" borderId="45" xfId="0" applyNumberFormat="1" applyFill="1" applyBorder="1" applyAlignment="1">
      <alignment horizontal="center"/>
    </xf>
    <xf numFmtId="1" fontId="0" fillId="2" borderId="9" xfId="0" applyNumberFormat="1" applyFill="1" applyBorder="1" applyAlignment="1">
      <alignment horizontal="center"/>
    </xf>
    <xf numFmtId="0" fontId="18" fillId="0" borderId="48" xfId="0" applyFont="1" applyBorder="1" applyAlignment="1">
      <alignment horizontal="center"/>
    </xf>
    <xf numFmtId="1" fontId="0" fillId="2" borderId="38" xfId="0" applyNumberFormat="1" applyFill="1" applyBorder="1" applyAlignment="1">
      <alignment horizontal="center"/>
    </xf>
    <xf numFmtId="0" fontId="18" fillId="2" borderId="19" xfId="0" applyFont="1" applyFill="1" applyBorder="1" applyAlignment="1">
      <alignment horizontal="center"/>
    </xf>
    <xf numFmtId="1" fontId="0" fillId="2" borderId="14" xfId="0" applyNumberFormat="1" applyFill="1" applyBorder="1" applyAlignment="1">
      <alignment horizontal="center"/>
    </xf>
    <xf numFmtId="1" fontId="18" fillId="2" borderId="19" xfId="0" applyNumberFormat="1" applyFont="1" applyFill="1" applyBorder="1" applyAlignment="1">
      <alignment horizontal="center"/>
    </xf>
    <xf numFmtId="1" fontId="11" fillId="2" borderId="0" xfId="0" applyNumberFormat="1" applyFont="1" applyFill="1" applyAlignment="1">
      <alignment horizontal="left"/>
    </xf>
    <xf numFmtId="0" fontId="6" fillId="2" borderId="0" xfId="0" applyFont="1" applyFill="1"/>
    <xf numFmtId="0" fontId="6" fillId="2" borderId="0" xfId="0" applyFont="1" applyFill="1" applyAlignment="1">
      <alignment horizontal="right"/>
    </xf>
    <xf numFmtId="166" fontId="11" fillId="2" borderId="0" xfId="0" applyNumberFormat="1" applyFont="1" applyFill="1" applyAlignment="1">
      <alignment horizontal="left"/>
    </xf>
    <xf numFmtId="1" fontId="0" fillId="5" borderId="38" xfId="0" applyNumberFormat="1" applyFill="1" applyBorder="1" applyAlignment="1">
      <alignment horizontal="center"/>
    </xf>
    <xf numFmtId="1" fontId="0" fillId="5" borderId="14" xfId="0" applyNumberFormat="1" applyFill="1" applyBorder="1" applyAlignment="1">
      <alignment horizontal="center"/>
    </xf>
    <xf numFmtId="0" fontId="18" fillId="5" borderId="19" xfId="0" applyFont="1" applyFill="1" applyBorder="1" applyAlignment="1">
      <alignment horizontal="center"/>
    </xf>
    <xf numFmtId="166" fontId="18" fillId="2" borderId="0" xfId="0" applyNumberFormat="1" applyFont="1" applyFill="1" applyAlignment="1">
      <alignment horizontal="left"/>
    </xf>
    <xf numFmtId="0" fontId="21" fillId="0" borderId="0" xfId="0" applyFont="1" applyAlignment="1">
      <alignment horizontal="right"/>
    </xf>
    <xf numFmtId="0" fontId="0" fillId="5" borderId="38" xfId="0" applyFill="1" applyBorder="1" applyAlignment="1">
      <alignment horizontal="center"/>
    </xf>
    <xf numFmtId="1" fontId="0" fillId="5" borderId="49" xfId="0" applyNumberFormat="1" applyFill="1" applyBorder="1" applyAlignment="1">
      <alignment horizontal="center"/>
    </xf>
    <xf numFmtId="0" fontId="0" fillId="0" borderId="0" xfId="0" applyAlignment="1">
      <alignment horizontal="right"/>
    </xf>
    <xf numFmtId="1" fontId="3" fillId="2" borderId="2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0" fillId="2" borderId="0" xfId="0" applyFill="1" applyAlignment="1">
      <alignment horizontal="center"/>
    </xf>
    <xf numFmtId="166" fontId="31" fillId="2" borderId="0" xfId="0" applyNumberFormat="1" applyFont="1" applyFill="1" applyAlignment="1">
      <alignment horizontal="center"/>
    </xf>
    <xf numFmtId="166" fontId="13" fillId="2" borderId="0" xfId="0" applyNumberFormat="1" applyFont="1" applyFill="1" applyAlignment="1">
      <alignment horizontal="center"/>
    </xf>
    <xf numFmtId="166" fontId="0" fillId="0" borderId="0" xfId="0" applyNumberFormat="1" applyAlignment="1">
      <alignment horizontal="right"/>
    </xf>
    <xf numFmtId="166" fontId="32" fillId="0" borderId="0" xfId="0" applyNumberFormat="1" applyFont="1" applyAlignment="1">
      <alignment horizontal="center"/>
    </xf>
    <xf numFmtId="170" fontId="30" fillId="0" borderId="0" xfId="0" applyNumberFormat="1" applyFont="1" applyAlignment="1">
      <alignment horizontal="center"/>
    </xf>
    <xf numFmtId="0" fontId="33" fillId="0" borderId="0" xfId="0" applyFont="1" applyAlignment="1">
      <alignment horizontal="center"/>
    </xf>
    <xf numFmtId="166" fontId="16" fillId="2" borderId="0" xfId="0" applyNumberFormat="1" applyFont="1" applyFill="1"/>
    <xf numFmtId="1" fontId="23" fillId="2" borderId="0" xfId="0" applyNumberFormat="1" applyFont="1" applyFill="1"/>
    <xf numFmtId="0" fontId="11" fillId="2" borderId="0" xfId="0" applyFont="1" applyFill="1" applyAlignment="1">
      <alignment horizontal="right"/>
    </xf>
    <xf numFmtId="0" fontId="11" fillId="2" borderId="0" xfId="0" applyFont="1" applyFill="1" applyAlignment="1">
      <alignment vertical="center"/>
    </xf>
    <xf numFmtId="166" fontId="34" fillId="2" borderId="0" xfId="0" applyNumberFormat="1" applyFont="1" applyFill="1"/>
    <xf numFmtId="166" fontId="34" fillId="9" borderId="23" xfId="0" applyNumberFormat="1" applyFont="1" applyFill="1" applyBorder="1"/>
    <xf numFmtId="166" fontId="16" fillId="9" borderId="31" xfId="0" applyNumberFormat="1" applyFont="1" applyFill="1" applyBorder="1"/>
    <xf numFmtId="166" fontId="16" fillId="9" borderId="3" xfId="0" applyNumberFormat="1" applyFont="1" applyFill="1" applyBorder="1"/>
    <xf numFmtId="169" fontId="34" fillId="15" borderId="31" xfId="0" applyNumberFormat="1" applyFont="1" applyFill="1" applyBorder="1"/>
    <xf numFmtId="169" fontId="34" fillId="15" borderId="4" xfId="0" applyNumberFormat="1" applyFont="1" applyFill="1" applyBorder="1"/>
    <xf numFmtId="169" fontId="16" fillId="15" borderId="31" xfId="0" applyNumberFormat="1" applyFont="1" applyFill="1" applyBorder="1"/>
    <xf numFmtId="169" fontId="16" fillId="15" borderId="2" xfId="0" applyNumberFormat="1" applyFont="1" applyFill="1" applyBorder="1"/>
    <xf numFmtId="166" fontId="11" fillId="2" borderId="9" xfId="0" applyNumberFormat="1" applyFont="1" applyFill="1" applyBorder="1"/>
    <xf numFmtId="166" fontId="11" fillId="2" borderId="14" xfId="0" applyNumberFormat="1" applyFont="1" applyFill="1" applyBorder="1"/>
    <xf numFmtId="0" fontId="35" fillId="18" borderId="50" xfId="0" applyFont="1" applyFill="1" applyBorder="1" applyAlignment="1">
      <alignment horizontal="center" vertical="center" wrapText="1"/>
    </xf>
    <xf numFmtId="0" fontId="35" fillId="18" borderId="51" xfId="0" applyFont="1" applyFill="1" applyBorder="1" applyAlignment="1">
      <alignment horizontal="center" vertical="center" wrapText="1"/>
    </xf>
    <xf numFmtId="0" fontId="35" fillId="18" borderId="52" xfId="0" applyFont="1" applyFill="1" applyBorder="1" applyAlignment="1">
      <alignment horizontal="center" vertical="center" wrapText="1"/>
    </xf>
    <xf numFmtId="0" fontId="0" fillId="0" borderId="53" xfId="0" applyBorder="1" applyAlignment="1">
      <alignment wrapText="1"/>
    </xf>
    <xf numFmtId="3" fontId="0" fillId="0" borderId="54" xfId="0" applyNumberFormat="1" applyBorder="1" applyAlignment="1">
      <alignment wrapText="1"/>
    </xf>
    <xf numFmtId="0" fontId="0" fillId="0" borderId="55" xfId="0" applyBorder="1" applyAlignment="1">
      <alignment wrapText="1"/>
    </xf>
    <xf numFmtId="0" fontId="0" fillId="0" borderId="56" xfId="0" applyBorder="1" applyAlignment="1">
      <alignment wrapText="1"/>
    </xf>
    <xf numFmtId="3" fontId="0" fillId="0" borderId="57" xfId="0" applyNumberFormat="1" applyBorder="1" applyAlignment="1">
      <alignment wrapText="1"/>
    </xf>
    <xf numFmtId="0" fontId="0" fillId="0" borderId="58" xfId="0" applyBorder="1" applyAlignment="1">
      <alignment wrapText="1"/>
    </xf>
    <xf numFmtId="0" fontId="0" fillId="0" borderId="59" xfId="0" applyBorder="1" applyAlignment="1">
      <alignment wrapText="1"/>
    </xf>
    <xf numFmtId="3" fontId="0" fillId="0" borderId="60" xfId="0" applyNumberFormat="1" applyBorder="1" applyAlignment="1">
      <alignment wrapText="1"/>
    </xf>
    <xf numFmtId="0" fontId="0" fillId="0" borderId="61" xfId="0" applyBorder="1" applyAlignment="1">
      <alignment wrapText="1"/>
    </xf>
    <xf numFmtId="3" fontId="3" fillId="19" borderId="57" xfId="0" applyNumberFormat="1" applyFont="1" applyFill="1" applyBorder="1" applyAlignment="1">
      <alignment wrapText="1"/>
    </xf>
    <xf numFmtId="0" fontId="0" fillId="0" borderId="0" xfId="0" applyAlignment="1">
      <alignment wrapText="1"/>
    </xf>
    <xf numFmtId="3" fontId="3" fillId="19" borderId="60" xfId="0" applyNumberFormat="1" applyFont="1" applyFill="1" applyBorder="1" applyAlignment="1">
      <alignment wrapText="1"/>
    </xf>
    <xf numFmtId="0" fontId="3" fillId="2" borderId="5" xfId="0" applyFont="1" applyFill="1" applyBorder="1" applyAlignment="1">
      <alignment horizontal="center" wrapText="1"/>
    </xf>
    <xf numFmtId="1" fontId="0" fillId="0" borderId="28" xfId="0" applyNumberFormat="1" applyBorder="1" applyAlignment="1">
      <alignment horizontal="center"/>
    </xf>
    <xf numFmtId="0" fontId="0" fillId="0" borderId="28" xfId="0" applyBorder="1" applyAlignment="1">
      <alignment horizontal="center"/>
    </xf>
    <xf numFmtId="166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11" fillId="2" borderId="0" xfId="0" applyFont="1" applyFill="1" applyAlignment="1">
      <alignment horizontal="left"/>
    </xf>
    <xf numFmtId="0" fontId="11" fillId="8" borderId="2" xfId="0" applyFont="1" applyFill="1" applyBorder="1" applyAlignment="1">
      <alignment horizontal="center"/>
    </xf>
    <xf numFmtId="0" fontId="11" fillId="8" borderId="3" xfId="0" applyFont="1" applyFill="1" applyBorder="1" applyAlignment="1">
      <alignment horizontal="center"/>
    </xf>
    <xf numFmtId="0" fontId="11" fillId="9" borderId="28" xfId="0" applyFont="1" applyFill="1" applyBorder="1" applyAlignment="1">
      <alignment horizontal="center"/>
    </xf>
    <xf numFmtId="0" fontId="12" fillId="9" borderId="28" xfId="0" applyFont="1" applyFill="1" applyBorder="1"/>
    <xf numFmtId="166" fontId="18" fillId="0" borderId="44" xfId="0" applyNumberFormat="1" applyFont="1" applyBorder="1" applyAlignment="1">
      <alignment horizontal="center" vertical="center"/>
    </xf>
    <xf numFmtId="166" fontId="18" fillId="0" borderId="46" xfId="0" applyNumberFormat="1" applyFont="1" applyBorder="1" applyAlignment="1">
      <alignment horizontal="center" vertical="center"/>
    </xf>
    <xf numFmtId="166" fontId="18" fillId="0" borderId="45" xfId="0" applyNumberFormat="1" applyFont="1" applyBorder="1" applyAlignment="1">
      <alignment horizontal="center" vertical="center"/>
    </xf>
    <xf numFmtId="166" fontId="18" fillId="0" borderId="47" xfId="0" applyNumberFormat="1" applyFont="1" applyBorder="1" applyAlignment="1">
      <alignment horizontal="center" vertical="center"/>
    </xf>
    <xf numFmtId="166" fontId="18" fillId="0" borderId="2" xfId="0" applyNumberFormat="1" applyFont="1" applyBorder="1" applyAlignment="1">
      <alignment horizontal="center"/>
    </xf>
    <xf numFmtId="166" fontId="18" fillId="0" borderId="4" xfId="0" applyNumberFormat="1" applyFont="1" applyBorder="1" applyAlignment="1">
      <alignment horizontal="center"/>
    </xf>
    <xf numFmtId="169" fontId="24" fillId="0" borderId="2" xfId="0" applyNumberFormat="1" applyFont="1" applyBorder="1" applyAlignment="1">
      <alignment horizontal="center" vertical="center"/>
    </xf>
    <xf numFmtId="169" fontId="24" fillId="0" borderId="4" xfId="0" applyNumberFormat="1" applyFont="1" applyBorder="1" applyAlignment="1">
      <alignment horizontal="center" vertical="center"/>
    </xf>
    <xf numFmtId="3" fontId="25" fillId="2" borderId="0" xfId="0" applyNumberFormat="1" applyFont="1" applyFill="1" applyAlignment="1">
      <alignment horizontal="center"/>
    </xf>
    <xf numFmtId="166" fontId="11" fillId="0" borderId="28" xfId="0" applyNumberFormat="1" applyFont="1" applyBorder="1" applyAlignment="1">
      <alignment horizontal="center"/>
    </xf>
    <xf numFmtId="0" fontId="11" fillId="0" borderId="28" xfId="0" applyFont="1" applyBorder="1" applyAlignment="1">
      <alignment horizontal="center"/>
    </xf>
    <xf numFmtId="0" fontId="35" fillId="16" borderId="0" xfId="0" applyFont="1" applyFill="1" applyAlignment="1">
      <alignment horizontal="center" vertical="center"/>
    </xf>
    <xf numFmtId="0" fontId="36" fillId="17" borderId="0" xfId="0" applyFont="1" applyFill="1" applyAlignment="1">
      <alignment horizontal="center"/>
    </xf>
    <xf numFmtId="0" fontId="0" fillId="0" borderId="16" xfId="0" applyBorder="1" applyAlignment="1">
      <alignment wrapText="1"/>
    </xf>
    <xf numFmtId="3" fontId="0" fillId="0" borderId="16" xfId="0" applyNumberFormat="1" applyBorder="1" applyAlignment="1">
      <alignment wrapText="1"/>
    </xf>
    <xf numFmtId="0" fontId="35" fillId="18" borderId="62" xfId="0" applyFont="1" applyFill="1" applyBorder="1" applyAlignment="1">
      <alignment horizontal="center" vertical="center" wrapText="1"/>
    </xf>
    <xf numFmtId="0" fontId="35" fillId="18" borderId="63" xfId="0" applyFont="1" applyFill="1" applyBorder="1" applyAlignment="1">
      <alignment horizontal="center" vertical="center" wrapText="1"/>
    </xf>
    <xf numFmtId="3" fontId="3" fillId="19" borderId="16" xfId="0" applyNumberFormat="1" applyFont="1" applyFill="1" applyBorder="1" applyAlignment="1">
      <alignment wrapText="1"/>
    </xf>
  </cellXfs>
  <cellStyles count="2">
    <cellStyle name="Ezres" xfId="1" xr:uid="{00000000-0005-0000-0000-000000000000}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1db237062d6c4285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254000</xdr:colOff>
      <xdr:row>66</xdr:row>
      <xdr:rowOff>63500</xdr:rowOff>
    </xdr:to>
    <xdr:sp macro="" textlink="">
      <xdr:nvSpPr>
        <xdr:cNvPr id="1028" name="Text Box 4" hidden="1">
          <a:extLst>
            <a:ext uri="{FF2B5EF4-FFF2-40B4-BE49-F238E27FC236}">
              <a16:creationId xmlns:a16="http://schemas.microsoft.com/office/drawing/2014/main" id="{A0E53919-F95C-05C8-C489-BF77AB133AF0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14</xdr:col>
      <xdr:colOff>342900</xdr:colOff>
      <xdr:row>59</xdr:row>
      <xdr:rowOff>101600</xdr:rowOff>
    </xdr:to>
    <xdr:sp macro="" textlink="">
      <xdr:nvSpPr>
        <xdr:cNvPr id="2053" name="Text Box 5" hidden="1">
          <a:extLst>
            <a:ext uri="{FF2B5EF4-FFF2-40B4-BE49-F238E27FC236}">
              <a16:creationId xmlns:a16="http://schemas.microsoft.com/office/drawing/2014/main" id="{3885D20C-FBA3-85E0-8851-6D1539D58B5B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12700000" cy="12700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xltc:personList xmlns:xltc="http://schemas.microsoft.com/office/spreadsheetml/2018/threadedcomments">
  <xltc:person displayName="Rendszergazda" id="{5812F26B-2011-B4FC-020B-7F5CEA96EF4C}"/>
  <xltc:person displayName="Rita" id="{6E305564-5962-03AE-1914-6F15DC1411BE}"/>
</xltc:personList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28"/>
  <sheetViews>
    <sheetView workbookViewId="0"/>
  </sheetViews>
  <sheetFormatPr baseColWidth="10" defaultColWidth="8.83203125" defaultRowHeight="15" x14ac:dyDescent="0.2"/>
  <cols>
    <col min="1" max="1" width="9.6640625" customWidth="1"/>
    <col min="2" max="8" width="12.6640625" customWidth="1"/>
    <col min="9" max="9" width="10.6640625" customWidth="1"/>
    <col min="10" max="10" width="12.5" customWidth="1"/>
    <col min="11" max="11" width="15.1640625" customWidth="1"/>
    <col min="12" max="13" width="13.33203125" customWidth="1"/>
    <col min="14" max="14" width="10.6640625" style="1" customWidth="1"/>
    <col min="15" max="15" width="13.5" style="1" customWidth="1"/>
    <col min="16" max="16" width="9.83203125" style="1" customWidth="1"/>
    <col min="17" max="17" width="17.5" style="1" customWidth="1"/>
    <col min="18" max="18" width="14.33203125" style="1" customWidth="1"/>
    <col min="19" max="42" width="8.6640625" style="1"/>
  </cols>
  <sheetData>
    <row r="1" spans="1:42" x14ac:dyDescent="0.2">
      <c r="B1" t="s">
        <v>0</v>
      </c>
    </row>
    <row r="4" spans="1:42" x14ac:dyDescent="0.2">
      <c r="B4" t="s">
        <v>1</v>
      </c>
      <c r="G4" s="2"/>
    </row>
    <row r="7" spans="1:42" s="2" customFormat="1" x14ac:dyDescent="0.2">
      <c r="A7" s="3"/>
      <c r="B7" s="203" t="s">
        <v>2</v>
      </c>
      <c r="C7" s="204"/>
      <c r="D7" s="205"/>
      <c r="E7" s="203" t="s">
        <v>3</v>
      </c>
      <c r="F7" s="204"/>
      <c r="G7" s="204"/>
      <c r="H7" s="204" t="s">
        <v>4</v>
      </c>
      <c r="I7" s="204"/>
      <c r="J7" s="205"/>
      <c r="K7" s="206" t="s">
        <v>5</v>
      </c>
      <c r="L7" s="207"/>
      <c r="M7" s="208"/>
      <c r="N7" s="199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</row>
    <row r="8" spans="1:42" x14ac:dyDescent="0.2">
      <c r="A8" s="5"/>
      <c r="B8" s="6" t="s">
        <v>6</v>
      </c>
      <c r="C8" s="7" t="s">
        <v>7</v>
      </c>
      <c r="D8" s="8" t="s">
        <v>8</v>
      </c>
      <c r="E8" s="6" t="s">
        <v>6</v>
      </c>
      <c r="F8" s="7" t="s">
        <v>7</v>
      </c>
      <c r="G8" s="8" t="s">
        <v>8</v>
      </c>
      <c r="H8" s="6" t="s">
        <v>6</v>
      </c>
      <c r="I8" s="7" t="s">
        <v>7</v>
      </c>
      <c r="J8" s="8" t="s">
        <v>8</v>
      </c>
      <c r="K8" s="9" t="s">
        <v>6</v>
      </c>
      <c r="L8" s="10" t="s">
        <v>9</v>
      </c>
      <c r="M8" s="11" t="s">
        <v>10</v>
      </c>
      <c r="N8" s="199"/>
    </row>
    <row r="9" spans="1:42" s="1" customFormat="1" x14ac:dyDescent="0.2">
      <c r="A9" s="12" t="s">
        <v>11</v>
      </c>
      <c r="B9" s="13">
        <v>390</v>
      </c>
      <c r="C9" s="13">
        <v>53</v>
      </c>
      <c r="D9" s="13">
        <v>20</v>
      </c>
      <c r="E9" s="13">
        <v>1317</v>
      </c>
      <c r="F9" s="13">
        <v>781</v>
      </c>
      <c r="G9" s="13">
        <v>146</v>
      </c>
      <c r="H9" s="13">
        <v>2190</v>
      </c>
      <c r="I9" s="13">
        <v>956</v>
      </c>
      <c r="J9" s="13">
        <v>607</v>
      </c>
      <c r="K9" s="14">
        <f>+H9+E9+B9</f>
        <v>3897</v>
      </c>
      <c r="L9" s="15">
        <f t="shared" ref="L9:M9" si="0">+I9+F9+C9</f>
        <v>1790</v>
      </c>
      <c r="M9" s="16">
        <f t="shared" si="0"/>
        <v>773</v>
      </c>
      <c r="N9" s="17"/>
      <c r="Q9" s="18"/>
      <c r="R9" s="18"/>
    </row>
    <row r="10" spans="1:42" s="1" customFormat="1" x14ac:dyDescent="0.2">
      <c r="A10" s="19" t="s">
        <v>12</v>
      </c>
      <c r="B10" s="13">
        <v>363</v>
      </c>
      <c r="C10" s="13">
        <v>43</v>
      </c>
      <c r="D10" s="13">
        <v>18</v>
      </c>
      <c r="E10" s="13">
        <v>1203</v>
      </c>
      <c r="F10" s="13">
        <v>765</v>
      </c>
      <c r="G10" s="13">
        <v>162</v>
      </c>
      <c r="H10" s="13">
        <v>2032</v>
      </c>
      <c r="I10" s="13">
        <v>940</v>
      </c>
      <c r="J10" s="13">
        <v>552</v>
      </c>
      <c r="K10" s="20">
        <f t="shared" ref="K10:M20" si="1">+H10+E10+B10</f>
        <v>3598</v>
      </c>
      <c r="L10" s="21">
        <f t="shared" si="1"/>
        <v>1748</v>
      </c>
      <c r="M10" s="22">
        <f t="shared" si="1"/>
        <v>732</v>
      </c>
      <c r="N10" s="17"/>
      <c r="Q10" s="18"/>
      <c r="R10" s="18"/>
    </row>
    <row r="11" spans="1:42" s="1" customFormat="1" x14ac:dyDescent="0.2">
      <c r="A11" s="19" t="s">
        <v>13</v>
      </c>
      <c r="B11" s="13">
        <v>437</v>
      </c>
      <c r="C11" s="13">
        <v>63</v>
      </c>
      <c r="D11" s="13">
        <v>22</v>
      </c>
      <c r="E11" s="13">
        <v>1467</v>
      </c>
      <c r="F11" s="13">
        <v>911</v>
      </c>
      <c r="G11" s="13">
        <v>172</v>
      </c>
      <c r="H11" s="13">
        <v>1301</v>
      </c>
      <c r="I11" s="13">
        <v>1140</v>
      </c>
      <c r="J11" s="13">
        <v>656</v>
      </c>
      <c r="K11" s="20">
        <f t="shared" si="1"/>
        <v>3205</v>
      </c>
      <c r="L11" s="21">
        <f t="shared" si="1"/>
        <v>2114</v>
      </c>
      <c r="M11" s="22">
        <f t="shared" si="1"/>
        <v>850</v>
      </c>
      <c r="N11" s="17"/>
      <c r="Q11" s="18"/>
      <c r="R11" s="18"/>
    </row>
    <row r="12" spans="1:42" s="1" customFormat="1" x14ac:dyDescent="0.2">
      <c r="A12" s="19" t="s">
        <v>14</v>
      </c>
      <c r="B12" s="13">
        <v>304</v>
      </c>
      <c r="C12" s="13">
        <v>39</v>
      </c>
      <c r="D12" s="13">
        <v>14</v>
      </c>
      <c r="E12" s="13">
        <v>928</v>
      </c>
      <c r="F12" s="13">
        <v>566</v>
      </c>
      <c r="G12" s="13">
        <v>146</v>
      </c>
      <c r="H12" s="13">
        <v>1560</v>
      </c>
      <c r="I12" s="13">
        <v>742</v>
      </c>
      <c r="J12" s="13">
        <v>427</v>
      </c>
      <c r="K12" s="20">
        <f t="shared" si="1"/>
        <v>2792</v>
      </c>
      <c r="L12" s="21">
        <f t="shared" si="1"/>
        <v>1347</v>
      </c>
      <c r="M12" s="22">
        <f t="shared" si="1"/>
        <v>587</v>
      </c>
      <c r="N12" s="17"/>
      <c r="O12" s="17"/>
      <c r="Q12" s="18"/>
      <c r="R12" s="18"/>
    </row>
    <row r="13" spans="1:42" s="1" customFormat="1" x14ac:dyDescent="0.2">
      <c r="A13" s="19" t="s">
        <v>15</v>
      </c>
      <c r="B13" s="13">
        <v>388</v>
      </c>
      <c r="C13" s="13">
        <v>51</v>
      </c>
      <c r="D13" s="13">
        <v>19</v>
      </c>
      <c r="E13" s="13">
        <v>1277</v>
      </c>
      <c r="F13" s="13">
        <v>722</v>
      </c>
      <c r="G13" s="13">
        <v>199</v>
      </c>
      <c r="H13" s="13">
        <v>2082</v>
      </c>
      <c r="I13" s="13">
        <v>975</v>
      </c>
      <c r="J13" s="13">
        <v>558</v>
      </c>
      <c r="K13" s="20">
        <f t="shared" si="1"/>
        <v>3747</v>
      </c>
      <c r="L13" s="21">
        <f t="shared" si="1"/>
        <v>1748</v>
      </c>
      <c r="M13" s="22">
        <f t="shared" si="1"/>
        <v>776</v>
      </c>
      <c r="N13" s="17"/>
      <c r="Q13" s="18"/>
      <c r="R13" s="18"/>
    </row>
    <row r="14" spans="1:42" s="1" customFormat="1" x14ac:dyDescent="0.2">
      <c r="A14" s="19" t="s">
        <v>16</v>
      </c>
      <c r="B14" s="13">
        <v>298</v>
      </c>
      <c r="C14" s="13">
        <v>39</v>
      </c>
      <c r="D14" s="13">
        <v>14</v>
      </c>
      <c r="E14" s="13">
        <v>915</v>
      </c>
      <c r="F14" s="13">
        <v>510</v>
      </c>
      <c r="G14" s="13">
        <v>138</v>
      </c>
      <c r="H14" s="13">
        <v>1490</v>
      </c>
      <c r="I14" s="13">
        <v>785</v>
      </c>
      <c r="J14" s="13">
        <v>427</v>
      </c>
      <c r="K14" s="20">
        <f t="shared" si="1"/>
        <v>2703</v>
      </c>
      <c r="L14" s="21">
        <f t="shared" si="1"/>
        <v>1334</v>
      </c>
      <c r="M14" s="22">
        <f t="shared" si="1"/>
        <v>579</v>
      </c>
      <c r="N14" s="17"/>
      <c r="Q14" s="18"/>
      <c r="R14" s="18"/>
    </row>
    <row r="15" spans="1:42" s="31" customFormat="1" x14ac:dyDescent="0.2">
      <c r="A15" s="23" t="s">
        <v>17</v>
      </c>
      <c r="B15" s="24"/>
      <c r="C15" s="24"/>
      <c r="D15" s="25"/>
      <c r="E15" s="26"/>
      <c r="F15" s="24"/>
      <c r="G15" s="27"/>
      <c r="H15" s="24"/>
      <c r="I15" s="24"/>
      <c r="J15" s="24"/>
      <c r="K15" s="28">
        <f t="shared" si="1"/>
        <v>0</v>
      </c>
      <c r="L15" s="29">
        <f t="shared" si="1"/>
        <v>0</v>
      </c>
      <c r="M15" s="30">
        <f t="shared" si="1"/>
        <v>0</v>
      </c>
      <c r="Q15" s="32"/>
      <c r="R15" s="32"/>
    </row>
    <row r="16" spans="1:42" s="31" customFormat="1" x14ac:dyDescent="0.2">
      <c r="A16" s="23" t="s">
        <v>18</v>
      </c>
      <c r="B16" s="24"/>
      <c r="C16" s="24"/>
      <c r="D16" s="25"/>
      <c r="E16" s="26"/>
      <c r="F16" s="24"/>
      <c r="G16" s="27"/>
      <c r="H16" s="24"/>
      <c r="I16" s="24"/>
      <c r="J16" s="24"/>
      <c r="K16" s="28">
        <f t="shared" si="1"/>
        <v>0</v>
      </c>
      <c r="L16" s="29">
        <f t="shared" si="1"/>
        <v>0</v>
      </c>
      <c r="M16" s="30">
        <f t="shared" si="1"/>
        <v>0</v>
      </c>
      <c r="Q16" s="32"/>
      <c r="R16" s="32"/>
    </row>
    <row r="17" spans="1:42" s="1" customFormat="1" x14ac:dyDescent="0.2">
      <c r="A17" s="33" t="s">
        <v>19</v>
      </c>
      <c r="B17" s="26"/>
      <c r="C17" s="34"/>
      <c r="D17" s="35"/>
      <c r="E17" s="26"/>
      <c r="F17" s="34"/>
      <c r="G17" s="35"/>
      <c r="H17" s="24"/>
      <c r="I17" s="34"/>
      <c r="J17" s="35"/>
      <c r="K17" s="20">
        <f t="shared" si="1"/>
        <v>0</v>
      </c>
      <c r="L17" s="21">
        <f t="shared" si="1"/>
        <v>0</v>
      </c>
      <c r="M17" s="22">
        <f t="shared" si="1"/>
        <v>0</v>
      </c>
      <c r="N17" s="17"/>
      <c r="O17" s="17"/>
      <c r="P17" s="17"/>
      <c r="Q17" s="36"/>
      <c r="R17" s="36"/>
    </row>
    <row r="18" spans="1:42" s="1" customFormat="1" ht="20" customHeight="1" x14ac:dyDescent="0.2">
      <c r="A18" s="19" t="s">
        <v>20</v>
      </c>
      <c r="B18" s="24"/>
      <c r="C18" s="24"/>
      <c r="D18" s="24"/>
      <c r="E18" s="24"/>
      <c r="F18" s="24"/>
      <c r="G18" s="24"/>
      <c r="H18" s="24"/>
      <c r="I18" s="24"/>
      <c r="J18" s="24"/>
      <c r="K18" s="20">
        <f t="shared" si="1"/>
        <v>0</v>
      </c>
      <c r="L18" s="21">
        <f t="shared" si="1"/>
        <v>0</v>
      </c>
      <c r="M18" s="22">
        <f t="shared" si="1"/>
        <v>0</v>
      </c>
      <c r="N18" s="17"/>
      <c r="O18" s="17"/>
      <c r="Q18" s="36"/>
      <c r="R18" s="36"/>
    </row>
    <row r="19" spans="1:42" s="1" customFormat="1" x14ac:dyDescent="0.2">
      <c r="A19" s="19" t="s">
        <v>21</v>
      </c>
      <c r="B19" s="24"/>
      <c r="C19" s="24"/>
      <c r="D19" s="24"/>
      <c r="E19" s="24"/>
      <c r="F19" s="24"/>
      <c r="G19" s="24"/>
      <c r="H19" s="24"/>
      <c r="I19" s="24"/>
      <c r="J19" s="24"/>
      <c r="K19" s="20">
        <f t="shared" si="1"/>
        <v>0</v>
      </c>
      <c r="L19" s="21">
        <f t="shared" si="1"/>
        <v>0</v>
      </c>
      <c r="M19" s="22">
        <f t="shared" si="1"/>
        <v>0</v>
      </c>
      <c r="N19" s="17"/>
      <c r="Q19" s="36"/>
      <c r="R19" s="36"/>
    </row>
    <row r="20" spans="1:42" s="1" customFormat="1" x14ac:dyDescent="0.2">
      <c r="A20" s="19" t="s">
        <v>22</v>
      </c>
      <c r="B20" s="24"/>
      <c r="C20" s="24"/>
      <c r="D20" s="24"/>
      <c r="E20" s="24"/>
      <c r="F20" s="24"/>
      <c r="G20" s="24"/>
      <c r="H20" s="24"/>
      <c r="I20" s="24"/>
      <c r="J20" s="24"/>
      <c r="K20" s="37">
        <f t="shared" si="1"/>
        <v>0</v>
      </c>
      <c r="L20" s="38">
        <f t="shared" si="1"/>
        <v>0</v>
      </c>
      <c r="M20" s="39">
        <f t="shared" si="1"/>
        <v>0</v>
      </c>
      <c r="N20" s="17"/>
      <c r="Q20" s="36"/>
      <c r="R20" s="36"/>
    </row>
    <row r="21" spans="1:42" x14ac:dyDescent="0.2">
      <c r="A21" s="40" t="s">
        <v>23</v>
      </c>
      <c r="B21" s="41">
        <f t="shared" ref="B21:M21" si="2">SUM(B9:B20)</f>
        <v>2180</v>
      </c>
      <c r="C21" s="42">
        <f t="shared" si="2"/>
        <v>288</v>
      </c>
      <c r="D21" s="43">
        <f t="shared" si="2"/>
        <v>107</v>
      </c>
      <c r="E21" s="44">
        <f t="shared" si="2"/>
        <v>7107</v>
      </c>
      <c r="F21" s="45">
        <f t="shared" si="2"/>
        <v>4255</v>
      </c>
      <c r="G21" s="46">
        <f t="shared" si="2"/>
        <v>963</v>
      </c>
      <c r="H21" s="41">
        <f t="shared" si="2"/>
        <v>10655</v>
      </c>
      <c r="I21" s="42">
        <f t="shared" si="2"/>
        <v>5538</v>
      </c>
      <c r="J21" s="47">
        <f t="shared" si="2"/>
        <v>3227</v>
      </c>
      <c r="K21" s="48">
        <f t="shared" si="2"/>
        <v>19942</v>
      </c>
      <c r="L21" s="48">
        <f t="shared" si="2"/>
        <v>10081</v>
      </c>
      <c r="M21" s="48">
        <f t="shared" si="2"/>
        <v>4297</v>
      </c>
      <c r="N21" s="17"/>
      <c r="Q21" s="18"/>
      <c r="R21" s="18"/>
    </row>
    <row r="22" spans="1:42" s="2" customFormat="1" x14ac:dyDescent="0.2">
      <c r="A22" s="49"/>
      <c r="B22" s="50"/>
      <c r="C22" s="50"/>
      <c r="D22" s="50"/>
      <c r="E22" s="50"/>
      <c r="F22" s="50"/>
      <c r="G22" s="50"/>
      <c r="H22" s="50"/>
      <c r="I22" s="50"/>
      <c r="J22" s="50"/>
      <c r="K22" s="51">
        <v>28354</v>
      </c>
      <c r="L22" s="51">
        <v>14081</v>
      </c>
      <c r="M22" s="51">
        <v>7904</v>
      </c>
      <c r="N22" s="52"/>
      <c r="O22" s="4"/>
      <c r="P22" s="4"/>
      <c r="Q22" s="53"/>
      <c r="R22" s="53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</row>
    <row r="23" spans="1:42" x14ac:dyDescent="0.2">
      <c r="A23" s="54" t="s">
        <v>24</v>
      </c>
      <c r="B23" s="55">
        <f t="shared" ref="B23:G23" si="3">B21/185</f>
        <v>11.783783783783784</v>
      </c>
      <c r="C23" s="56">
        <f t="shared" si="3"/>
        <v>1.5567567567567568</v>
      </c>
      <c r="D23" s="57">
        <f>D21/185</f>
        <v>0.57837837837837835</v>
      </c>
      <c r="E23" s="58">
        <f t="shared" si="3"/>
        <v>38.416216216216213</v>
      </c>
      <c r="F23" s="59">
        <f t="shared" si="3"/>
        <v>23</v>
      </c>
      <c r="G23" s="60">
        <f t="shared" si="3"/>
        <v>5.2054054054054051</v>
      </c>
      <c r="H23" s="58">
        <f>H21/185+0.5</f>
        <v>58.094594594594597</v>
      </c>
      <c r="I23" s="59">
        <f>I21/185</f>
        <v>29.935135135135134</v>
      </c>
      <c r="J23" s="60">
        <f>J21/185</f>
        <v>17.443243243243245</v>
      </c>
      <c r="K23" s="61">
        <f t="shared" ref="K23:M24" si="4">+H23+E23+B23</f>
        <v>108.2945945945946</v>
      </c>
      <c r="L23" s="59">
        <f t="shared" si="4"/>
        <v>54.491891891891889</v>
      </c>
      <c r="M23" s="60">
        <f t="shared" si="4"/>
        <v>23.227027027027027</v>
      </c>
    </row>
    <row r="24" spans="1:42" x14ac:dyDescent="0.2">
      <c r="B24">
        <v>12</v>
      </c>
      <c r="C24">
        <v>2</v>
      </c>
      <c r="D24">
        <v>1</v>
      </c>
      <c r="E24">
        <v>38</v>
      </c>
      <c r="F24">
        <v>23</v>
      </c>
      <c r="G24">
        <v>5</v>
      </c>
      <c r="H24">
        <v>58</v>
      </c>
      <c r="I24">
        <v>30</v>
      </c>
      <c r="J24">
        <v>17</v>
      </c>
      <c r="K24" s="62">
        <f>+H24+E24+B24</f>
        <v>108</v>
      </c>
      <c r="L24" s="59">
        <f t="shared" si="4"/>
        <v>55</v>
      </c>
      <c r="M24" s="60">
        <f t="shared" si="4"/>
        <v>23</v>
      </c>
    </row>
    <row r="25" spans="1:42" x14ac:dyDescent="0.2">
      <c r="A25" s="2"/>
      <c r="B25" s="63"/>
      <c r="C25" s="63"/>
      <c r="D25" s="63"/>
      <c r="K25" s="200">
        <f>SUM(K24:M24)</f>
        <v>186</v>
      </c>
      <c r="L25" s="201"/>
      <c r="M25" s="201"/>
    </row>
    <row r="26" spans="1:42" x14ac:dyDescent="0.2">
      <c r="B26" s="50"/>
      <c r="C26" s="50"/>
      <c r="D26" s="50"/>
      <c r="K26" s="64">
        <f>(K24*185*888)</f>
        <v>17742240</v>
      </c>
      <c r="L26" s="64">
        <f>(L24*185*684)</f>
        <v>6959700</v>
      </c>
      <c r="M26" s="64">
        <f>(M24*185*459)</f>
        <v>1953045</v>
      </c>
    </row>
    <row r="27" spans="1:42" x14ac:dyDescent="0.2">
      <c r="B27" s="64"/>
      <c r="C27" s="64"/>
      <c r="D27" s="64"/>
      <c r="E27" s="64"/>
      <c r="F27" s="64"/>
      <c r="K27" s="202">
        <f>SUM(K26:M26)</f>
        <v>26654985</v>
      </c>
      <c r="L27" s="202"/>
      <c r="M27" s="202"/>
    </row>
    <row r="28" spans="1:42" x14ac:dyDescent="0.2">
      <c r="A28" s="66"/>
      <c r="B28" s="67"/>
      <c r="C28" s="67"/>
      <c r="D28" s="67"/>
      <c r="E28" s="67"/>
      <c r="F28" s="66"/>
      <c r="G28" s="66"/>
      <c r="H28" s="66"/>
      <c r="I28" s="66"/>
      <c r="J28" s="66"/>
      <c r="K28" s="66"/>
      <c r="L28" s="67"/>
      <c r="M28" s="66"/>
      <c r="N28" s="68"/>
    </row>
  </sheetData>
  <mergeCells count="7">
    <mergeCell ref="N7:N8"/>
    <mergeCell ref="K25:M25"/>
    <mergeCell ref="K27:M27"/>
    <mergeCell ref="B7:D7"/>
    <mergeCell ref="E7:G7"/>
    <mergeCell ref="H7:J7"/>
    <mergeCell ref="K7:M7"/>
  </mergeCell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2"/>
  <sheetViews>
    <sheetView workbookViewId="0"/>
  </sheetViews>
  <sheetFormatPr baseColWidth="10" defaultColWidth="8.83203125" defaultRowHeight="15" x14ac:dyDescent="0.2"/>
  <cols>
    <col min="2" max="2" width="10.5" customWidth="1"/>
    <col min="3" max="3" width="11.1640625" customWidth="1"/>
    <col min="4" max="4" width="12.83203125" customWidth="1"/>
    <col min="5" max="5" width="15.6640625" customWidth="1"/>
    <col min="6" max="6" width="11.5" customWidth="1"/>
    <col min="7" max="7" width="14.33203125" customWidth="1"/>
    <col min="8" max="8" width="13.5" customWidth="1"/>
    <col min="9" max="9" width="14.33203125" customWidth="1"/>
    <col min="10" max="10" width="14.1640625" customWidth="1"/>
  </cols>
  <sheetData>
    <row r="1" spans="1:10" x14ac:dyDescent="0.2">
      <c r="B1" t="s">
        <v>0</v>
      </c>
    </row>
    <row r="3" spans="1:10" x14ac:dyDescent="0.2">
      <c r="A3" s="69"/>
      <c r="B3" s="69"/>
      <c r="C3" s="69"/>
      <c r="D3" s="69"/>
      <c r="E3" s="69"/>
      <c r="F3" s="69"/>
      <c r="G3" s="69"/>
      <c r="H3" s="69"/>
      <c r="I3" s="69"/>
      <c r="J3" s="69"/>
    </row>
    <row r="4" spans="1:10" x14ac:dyDescent="0.2">
      <c r="A4" s="69"/>
      <c r="B4" s="69"/>
      <c r="C4" s="69"/>
      <c r="D4" s="69"/>
      <c r="E4" s="2"/>
      <c r="F4" s="69"/>
      <c r="G4" s="69"/>
      <c r="H4" s="69"/>
      <c r="I4" s="69"/>
      <c r="J4" s="69"/>
    </row>
    <row r="5" spans="1:10" x14ac:dyDescent="0.2">
      <c r="A5" s="69"/>
      <c r="B5" s="69"/>
      <c r="C5" s="69"/>
      <c r="D5" s="69"/>
      <c r="E5" s="69"/>
      <c r="F5" s="69"/>
      <c r="G5" s="69"/>
      <c r="H5" s="69"/>
      <c r="I5" s="69"/>
      <c r="J5" s="69"/>
    </row>
    <row r="6" spans="1:10" ht="48" x14ac:dyDescent="0.2">
      <c r="A6" s="69"/>
      <c r="B6" s="210" t="s">
        <v>25</v>
      </c>
      <c r="C6" s="211"/>
      <c r="D6" s="212" t="s">
        <v>26</v>
      </c>
      <c r="E6" s="213"/>
      <c r="F6" s="70"/>
      <c r="G6" s="71" t="s">
        <v>27</v>
      </c>
      <c r="H6" s="72" t="s">
        <v>28</v>
      </c>
      <c r="I6" s="72" t="s">
        <v>29</v>
      </c>
      <c r="J6" s="73" t="s">
        <v>30</v>
      </c>
    </row>
    <row r="7" spans="1:10" x14ac:dyDescent="0.2">
      <c r="A7" s="69"/>
      <c r="B7" s="74" t="s">
        <v>31</v>
      </c>
      <c r="C7" s="74" t="s">
        <v>32</v>
      </c>
      <c r="D7" s="75" t="s">
        <v>33</v>
      </c>
      <c r="E7" s="76" t="s">
        <v>34</v>
      </c>
      <c r="F7" s="77"/>
      <c r="G7" s="78"/>
      <c r="H7" s="79" t="s">
        <v>35</v>
      </c>
      <c r="I7" s="79" t="s">
        <v>35</v>
      </c>
      <c r="J7" s="79" t="s">
        <v>35</v>
      </c>
    </row>
    <row r="8" spans="1:10" x14ac:dyDescent="0.2">
      <c r="A8" s="81" t="s">
        <v>11</v>
      </c>
      <c r="B8" s="82">
        <v>54208</v>
      </c>
      <c r="C8" s="82">
        <v>54784</v>
      </c>
      <c r="D8" s="82">
        <v>1295573</v>
      </c>
      <c r="E8" s="82">
        <v>3873743</v>
      </c>
      <c r="F8" s="83"/>
      <c r="G8" s="83">
        <v>5402545</v>
      </c>
      <c r="H8" s="84">
        <v>4873887</v>
      </c>
      <c r="I8" s="85">
        <v>4258844.62</v>
      </c>
      <c r="J8" s="182">
        <v>4239149.9400000004</v>
      </c>
    </row>
    <row r="9" spans="1:10" x14ac:dyDescent="0.2">
      <c r="A9" s="86" t="s">
        <v>12</v>
      </c>
      <c r="B9" s="82">
        <v>54208</v>
      </c>
      <c r="C9" s="82">
        <v>54784</v>
      </c>
      <c r="D9" s="82">
        <v>1185582</v>
      </c>
      <c r="E9" s="82">
        <v>3334722</v>
      </c>
      <c r="F9" s="83"/>
      <c r="G9" s="83">
        <v>6264767</v>
      </c>
      <c r="H9" s="87">
        <v>3757327</v>
      </c>
      <c r="I9" s="88">
        <v>4030977.69</v>
      </c>
      <c r="J9" s="183">
        <v>3928140.54</v>
      </c>
    </row>
    <row r="10" spans="1:10" x14ac:dyDescent="0.2">
      <c r="A10" s="89" t="s">
        <v>13</v>
      </c>
      <c r="B10" s="82">
        <v>57596</v>
      </c>
      <c r="C10" s="82">
        <v>58208</v>
      </c>
      <c r="D10" s="82">
        <v>1404782</v>
      </c>
      <c r="E10" s="82">
        <v>4104446</v>
      </c>
      <c r="F10" s="83"/>
      <c r="G10" s="83">
        <v>6264767</v>
      </c>
      <c r="H10" s="87">
        <v>4154019.95</v>
      </c>
      <c r="I10" s="88">
        <v>4686343.79</v>
      </c>
      <c r="J10" s="183">
        <v>4311112.18</v>
      </c>
    </row>
    <row r="11" spans="1:10" x14ac:dyDescent="0.2">
      <c r="A11" s="81" t="s">
        <v>14</v>
      </c>
      <c r="B11" s="82">
        <v>41838</v>
      </c>
      <c r="C11" s="82">
        <v>42891</v>
      </c>
      <c r="D11" s="82">
        <v>915276</v>
      </c>
      <c r="E11" s="82">
        <v>2532131</v>
      </c>
      <c r="F11" s="83"/>
      <c r="G11" s="83">
        <v>6264767</v>
      </c>
      <c r="H11" s="87">
        <v>3003084.92</v>
      </c>
      <c r="I11" s="88">
        <v>3138918.63</v>
      </c>
      <c r="J11" s="183">
        <v>3003084.92</v>
      </c>
    </row>
    <row r="12" spans="1:10" x14ac:dyDescent="0.2">
      <c r="A12" s="81" t="s">
        <v>15</v>
      </c>
      <c r="B12" s="82">
        <v>42357</v>
      </c>
      <c r="C12" s="82">
        <v>44700</v>
      </c>
      <c r="D12" s="82">
        <v>1387922</v>
      </c>
      <c r="E12" s="82">
        <v>3151606</v>
      </c>
      <c r="F12" s="83"/>
      <c r="G12" s="83">
        <v>6264767</v>
      </c>
      <c r="H12" s="90">
        <v>3061325</v>
      </c>
      <c r="I12" s="90">
        <v>4085684.82</v>
      </c>
      <c r="J12" s="183">
        <v>3793523.53</v>
      </c>
    </row>
    <row r="13" spans="1:10" x14ac:dyDescent="0.2">
      <c r="A13" s="81" t="s">
        <v>16</v>
      </c>
      <c r="B13" s="82">
        <v>50827</v>
      </c>
      <c r="C13" s="82">
        <v>53260</v>
      </c>
      <c r="D13" s="82">
        <v>950321</v>
      </c>
      <c r="E13" s="82">
        <v>3249229</v>
      </c>
      <c r="F13" s="83"/>
      <c r="G13" s="83">
        <v>6264767</v>
      </c>
      <c r="H13" s="91">
        <v>3308079.75</v>
      </c>
      <c r="I13" s="91">
        <v>3281781.04</v>
      </c>
      <c r="J13" s="183">
        <v>3487806.57</v>
      </c>
    </row>
    <row r="14" spans="1:10" x14ac:dyDescent="0.2">
      <c r="A14" s="81" t="s">
        <v>17</v>
      </c>
      <c r="B14" s="92"/>
      <c r="C14" s="92"/>
      <c r="D14" s="93"/>
      <c r="E14" s="94"/>
      <c r="F14" s="95"/>
      <c r="G14" s="95"/>
      <c r="H14" s="96"/>
      <c r="I14" s="96"/>
      <c r="J14" s="97"/>
    </row>
    <row r="15" spans="1:10" x14ac:dyDescent="0.2">
      <c r="A15" s="98" t="s">
        <v>18</v>
      </c>
      <c r="B15" s="92"/>
      <c r="C15" s="92"/>
      <c r="D15" s="93"/>
      <c r="E15" s="94"/>
      <c r="F15" s="95"/>
      <c r="G15" s="95"/>
      <c r="H15" s="99"/>
      <c r="I15" s="99"/>
      <c r="J15" s="97"/>
    </row>
    <row r="16" spans="1:10" x14ac:dyDescent="0.2">
      <c r="A16" s="100" t="s">
        <v>19</v>
      </c>
      <c r="B16" s="92"/>
      <c r="C16" s="92"/>
      <c r="D16" s="101"/>
      <c r="E16" s="102"/>
      <c r="F16" s="95"/>
      <c r="G16" s="95"/>
      <c r="H16" s="99"/>
      <c r="I16" s="99"/>
      <c r="J16" s="97"/>
    </row>
    <row r="17" spans="1:10" x14ac:dyDescent="0.2">
      <c r="A17" s="98" t="s">
        <v>20</v>
      </c>
      <c r="B17" s="92"/>
      <c r="C17" s="92"/>
      <c r="D17" s="92"/>
      <c r="E17" s="92"/>
      <c r="F17" s="95"/>
      <c r="G17" s="95"/>
      <c r="H17" s="103"/>
      <c r="I17" s="103"/>
      <c r="J17" s="97"/>
    </row>
    <row r="18" spans="1:10" x14ac:dyDescent="0.2">
      <c r="A18" s="98" t="s">
        <v>21</v>
      </c>
      <c r="B18" s="92"/>
      <c r="C18" s="92"/>
      <c r="D18" s="92"/>
      <c r="E18" s="92"/>
      <c r="F18" s="95"/>
      <c r="G18" s="95"/>
      <c r="H18" s="99"/>
      <c r="I18" s="99"/>
      <c r="J18" s="97"/>
    </row>
    <row r="19" spans="1:10" x14ac:dyDescent="0.2">
      <c r="A19" s="104" t="s">
        <v>22</v>
      </c>
      <c r="B19" s="92"/>
      <c r="C19" s="92"/>
      <c r="D19" s="92"/>
      <c r="E19" s="92"/>
      <c r="F19" s="95"/>
      <c r="G19" s="95"/>
      <c r="H19" s="105"/>
      <c r="I19" s="105"/>
      <c r="J19" s="106"/>
    </row>
    <row r="20" spans="1:10" ht="27" x14ac:dyDescent="0.2">
      <c r="A20" s="107" t="s">
        <v>36</v>
      </c>
      <c r="B20" s="108">
        <f>SUM(B8:B19)</f>
        <v>301034</v>
      </c>
      <c r="C20" s="108">
        <f>SUM(C8:C19)</f>
        <v>308627</v>
      </c>
      <c r="D20" s="108">
        <f>SUM(D8:D19)</f>
        <v>7139456</v>
      </c>
      <c r="E20" s="108">
        <f>SUM(E8:E19)</f>
        <v>20245877</v>
      </c>
      <c r="F20" s="83">
        <f t="shared" ref="F20" si="0">SUM(F8:F19)</f>
        <v>0</v>
      </c>
      <c r="G20" s="109">
        <f>SUM(G8:G19)</f>
        <v>36726380</v>
      </c>
      <c r="H20" s="214">
        <f>SUM(H8:H19)</f>
        <v>22157723.619999997</v>
      </c>
      <c r="I20" s="216">
        <f>SUM(I8:I19)</f>
        <v>23482550.59</v>
      </c>
      <c r="J20" s="216">
        <f>SUM(J8:J19)</f>
        <v>22762817.68</v>
      </c>
    </row>
    <row r="21" spans="1:10" ht="27" x14ac:dyDescent="0.2">
      <c r="A21" s="111" t="s">
        <v>37</v>
      </c>
      <c r="B21" s="108">
        <f>+B20/1.27</f>
        <v>237034.64566929135</v>
      </c>
      <c r="C21" s="108">
        <f t="shared" ref="C21" si="1">+C20/1.27</f>
        <v>243013.38582677164</v>
      </c>
      <c r="D21" s="108">
        <f>+D20/1.27</f>
        <v>5621618.8976377957</v>
      </c>
      <c r="E21" s="108">
        <f>+E20/1.27</f>
        <v>15941635.433070866</v>
      </c>
      <c r="F21" s="108">
        <f>+F20/1.27</f>
        <v>0</v>
      </c>
      <c r="G21" s="108">
        <f>+G20/1.27</f>
        <v>28918409.448818896</v>
      </c>
      <c r="H21" s="215"/>
      <c r="I21" s="217"/>
      <c r="J21" s="217"/>
    </row>
    <row r="22" spans="1:10" ht="30.75" customHeight="1" x14ac:dyDescent="0.2">
      <c r="A22" s="112" t="s">
        <v>38</v>
      </c>
      <c r="B22" s="176">
        <f>+B21</f>
        <v>237034.64566929135</v>
      </c>
      <c r="C22" s="177">
        <f>+C21</f>
        <v>243013.38582677164</v>
      </c>
      <c r="D22" s="178">
        <f>+D20/1.27</f>
        <v>5621618.8976377957</v>
      </c>
      <c r="E22" s="179">
        <f>+E20/1.27</f>
        <v>15941635.433070866</v>
      </c>
      <c r="F22" s="180">
        <f>+F20/1.27</f>
        <v>0</v>
      </c>
      <c r="G22" s="180">
        <f>+G20/1.27</f>
        <v>28918409.448818896</v>
      </c>
      <c r="H22" s="181">
        <f>+H20</f>
        <v>22157723.619999997</v>
      </c>
      <c r="I22" s="181">
        <f>+I20</f>
        <v>23482550.59</v>
      </c>
      <c r="J22" s="175">
        <f>+J20</f>
        <v>22762817.68</v>
      </c>
    </row>
    <row r="23" spans="1:10" x14ac:dyDescent="0.2">
      <c r="A23" s="69"/>
      <c r="B23" s="218">
        <f>+B22+C22</f>
        <v>480048.03149606299</v>
      </c>
      <c r="C23" s="219"/>
      <c r="D23" s="220">
        <f>+D22+E22</f>
        <v>21563254.33070866</v>
      </c>
      <c r="E23" s="221"/>
      <c r="F23" s="222"/>
      <c r="G23" s="222"/>
      <c r="H23" s="113"/>
      <c r="I23" s="223"/>
      <c r="J23" s="224"/>
    </row>
    <row r="24" spans="1:10" x14ac:dyDescent="0.2">
      <c r="A24" s="69"/>
      <c r="B24" s="114"/>
      <c r="C24" s="115"/>
      <c r="D24" s="116"/>
      <c r="E24" s="117"/>
      <c r="F24" s="118"/>
      <c r="G24" s="119"/>
      <c r="H24" s="119"/>
      <c r="I24" s="69"/>
      <c r="J24" s="69"/>
    </row>
    <row r="25" spans="1:10" x14ac:dyDescent="0.2">
      <c r="A25" s="114"/>
      <c r="B25" s="114"/>
      <c r="C25" s="120"/>
      <c r="D25" s="69"/>
      <c r="E25" s="121"/>
      <c r="F25" s="122"/>
      <c r="G25" s="123"/>
      <c r="H25" s="123"/>
      <c r="I25" s="69"/>
      <c r="J25" s="69"/>
    </row>
    <row r="26" spans="1:10" x14ac:dyDescent="0.2">
      <c r="A26" s="114"/>
      <c r="B26" s="124"/>
      <c r="C26" s="120"/>
      <c r="D26" s="69"/>
      <c r="E26" s="121"/>
      <c r="F26" s="125"/>
      <c r="G26" s="123"/>
      <c r="H26" s="123"/>
      <c r="I26" s="69"/>
      <c r="J26" s="69"/>
    </row>
    <row r="27" spans="1:10" ht="16" x14ac:dyDescent="0.2">
      <c r="A27" s="69"/>
      <c r="B27" s="126"/>
      <c r="C27" s="69"/>
      <c r="D27" s="69"/>
      <c r="E27" s="121"/>
      <c r="F27" s="127"/>
      <c r="G27" s="128"/>
      <c r="H27" s="128"/>
      <c r="I27" s="69"/>
      <c r="J27" s="69"/>
    </row>
    <row r="28" spans="1:10" x14ac:dyDescent="0.2">
      <c r="A28" s="114"/>
      <c r="B28" s="129"/>
      <c r="C28" s="130"/>
      <c r="D28" s="130"/>
      <c r="E28" s="130"/>
      <c r="F28" s="131"/>
      <c r="G28" s="132"/>
      <c r="H28" s="133"/>
      <c r="I28" s="69"/>
      <c r="J28" s="69"/>
    </row>
    <row r="29" spans="1:10" x14ac:dyDescent="0.2">
      <c r="A29" s="114"/>
      <c r="B29" s="69"/>
      <c r="C29" s="69"/>
      <c r="D29" s="69"/>
      <c r="E29" s="69"/>
      <c r="F29" s="134"/>
      <c r="G29" s="69"/>
      <c r="H29" s="69"/>
      <c r="I29" s="69"/>
      <c r="J29" s="69"/>
    </row>
    <row r="30" spans="1:10" x14ac:dyDescent="0.2">
      <c r="A30" s="69"/>
      <c r="B30" s="69"/>
      <c r="C30" s="69"/>
      <c r="D30" s="69"/>
      <c r="E30" s="69"/>
      <c r="F30" s="69"/>
      <c r="G30" s="69"/>
      <c r="H30" s="69"/>
      <c r="I30" s="69"/>
      <c r="J30" s="69"/>
    </row>
    <row r="31" spans="1:10" ht="48" x14ac:dyDescent="0.2">
      <c r="A31" s="2"/>
      <c r="B31" s="1"/>
      <c r="C31" s="2"/>
      <c r="D31" s="2"/>
      <c r="E31" s="2" t="s">
        <v>39</v>
      </c>
      <c r="F31" t="s">
        <v>40</v>
      </c>
      <c r="G31" s="135" t="s">
        <v>41</v>
      </c>
      <c r="H31" s="69"/>
      <c r="I31" s="69"/>
      <c r="J31" s="69"/>
    </row>
    <row r="32" spans="1:10" x14ac:dyDescent="0.2">
      <c r="B32" s="1"/>
      <c r="C32" s="1"/>
      <c r="D32" s="1"/>
      <c r="E32" s="136" t="s">
        <v>42</v>
      </c>
      <c r="F32" s="137" t="s">
        <v>43</v>
      </c>
      <c r="G32" s="138" t="s">
        <v>43</v>
      </c>
      <c r="H32" s="69"/>
      <c r="I32" s="69"/>
      <c r="J32" s="69"/>
    </row>
    <row r="33" spans="1:10" x14ac:dyDescent="0.2">
      <c r="A33" s="139"/>
      <c r="B33" s="140"/>
      <c r="C33" s="139"/>
      <c r="D33" s="141" t="s">
        <v>11</v>
      </c>
      <c r="E33" s="142">
        <v>604</v>
      </c>
      <c r="F33" s="143">
        <f>+E33-G33</f>
        <v>391</v>
      </c>
      <c r="G33" s="144">
        <v>213</v>
      </c>
      <c r="H33" s="69"/>
      <c r="I33" s="69"/>
      <c r="J33" s="69"/>
    </row>
    <row r="34" spans="1:10" x14ac:dyDescent="0.2">
      <c r="A34" s="139"/>
      <c r="B34" s="140"/>
      <c r="C34" s="139"/>
      <c r="D34" s="141" t="s">
        <v>12</v>
      </c>
      <c r="E34" s="145">
        <v>637</v>
      </c>
      <c r="F34" s="143">
        <f>+E34-G34</f>
        <v>458</v>
      </c>
      <c r="G34" s="146">
        <v>179</v>
      </c>
      <c r="H34" s="69"/>
      <c r="I34" s="69"/>
      <c r="J34" s="69"/>
    </row>
    <row r="35" spans="1:10" x14ac:dyDescent="0.2">
      <c r="A35" s="139"/>
      <c r="B35" s="140"/>
      <c r="C35" s="139"/>
      <c r="D35" s="141" t="s">
        <v>13</v>
      </c>
      <c r="E35" s="145">
        <v>644</v>
      </c>
      <c r="F35" s="147">
        <f t="shared" ref="F35:F38" si="2">+E35-G35</f>
        <v>490</v>
      </c>
      <c r="G35" s="146">
        <v>154</v>
      </c>
      <c r="H35" s="69"/>
      <c r="I35" s="69"/>
      <c r="J35" s="69"/>
    </row>
    <row r="36" spans="1:10" x14ac:dyDescent="0.2">
      <c r="A36" s="139"/>
      <c r="B36" s="140"/>
      <c r="C36" s="139"/>
      <c r="D36" s="141" t="s">
        <v>14</v>
      </c>
      <c r="E36" s="145">
        <v>468</v>
      </c>
      <c r="F36" s="147">
        <f t="shared" si="2"/>
        <v>348</v>
      </c>
      <c r="G36" s="146">
        <v>120</v>
      </c>
      <c r="H36" s="69"/>
      <c r="I36" s="69"/>
      <c r="J36" s="69"/>
    </row>
    <row r="37" spans="1:10" x14ac:dyDescent="0.2">
      <c r="A37" s="139"/>
      <c r="B37" s="140"/>
      <c r="C37" s="139"/>
      <c r="D37" s="141" t="s">
        <v>15</v>
      </c>
      <c r="E37" s="145">
        <v>472</v>
      </c>
      <c r="F37" s="147">
        <f t="shared" si="2"/>
        <v>376</v>
      </c>
      <c r="G37" s="148">
        <v>96</v>
      </c>
      <c r="H37" s="149"/>
      <c r="I37" s="69"/>
      <c r="J37" s="69"/>
    </row>
    <row r="38" spans="1:10" x14ac:dyDescent="0.2">
      <c r="A38" s="150"/>
      <c r="B38" s="140"/>
      <c r="C38" s="150"/>
      <c r="D38" s="151" t="s">
        <v>16</v>
      </c>
      <c r="E38" s="145">
        <v>922</v>
      </c>
      <c r="F38" s="147">
        <f t="shared" si="2"/>
        <v>821</v>
      </c>
      <c r="G38" s="146">
        <v>101</v>
      </c>
      <c r="H38" s="152"/>
      <c r="I38" s="80"/>
      <c r="J38" s="80"/>
    </row>
    <row r="39" spans="1:10" x14ac:dyDescent="0.2">
      <c r="A39" s="139"/>
      <c r="B39" s="140"/>
      <c r="C39" s="139"/>
      <c r="D39" s="141" t="s">
        <v>17</v>
      </c>
      <c r="E39" s="153"/>
      <c r="F39" s="154"/>
      <c r="G39" s="155"/>
      <c r="H39" s="156"/>
      <c r="I39" s="69"/>
      <c r="J39" s="69"/>
    </row>
    <row r="40" spans="1:10" x14ac:dyDescent="0.2">
      <c r="A40" s="139"/>
      <c r="B40" s="140"/>
      <c r="C40" s="139"/>
      <c r="D40" s="141" t="s">
        <v>18</v>
      </c>
      <c r="E40" s="153"/>
      <c r="F40" s="154"/>
      <c r="G40" s="155"/>
      <c r="H40" s="80"/>
      <c r="I40" s="69"/>
      <c r="J40" s="69"/>
    </row>
    <row r="41" spans="1:10" x14ac:dyDescent="0.2">
      <c r="A41" s="110"/>
      <c r="B41" s="140"/>
      <c r="C41" s="110"/>
      <c r="D41" s="157" t="s">
        <v>19</v>
      </c>
      <c r="E41" s="158"/>
      <c r="F41" s="154"/>
      <c r="G41" s="155"/>
      <c r="H41" s="69"/>
      <c r="I41" s="69"/>
      <c r="J41" s="69"/>
    </row>
    <row r="42" spans="1:10" x14ac:dyDescent="0.2">
      <c r="A42" s="139"/>
      <c r="B42" s="140"/>
      <c r="C42" s="139"/>
      <c r="D42" s="141" t="s">
        <v>20</v>
      </c>
      <c r="E42" s="158"/>
      <c r="F42" s="154"/>
      <c r="G42" s="155"/>
      <c r="H42" s="69"/>
      <c r="I42" s="69"/>
      <c r="J42" s="69"/>
    </row>
    <row r="43" spans="1:10" x14ac:dyDescent="0.2">
      <c r="A43" s="139"/>
      <c r="B43" s="140"/>
      <c r="C43" s="139"/>
      <c r="D43" s="141" t="s">
        <v>21</v>
      </c>
      <c r="E43" s="158"/>
      <c r="F43" s="154"/>
      <c r="G43" s="155"/>
      <c r="H43" s="69"/>
      <c r="I43" s="69"/>
      <c r="J43" s="69"/>
    </row>
    <row r="44" spans="1:10" x14ac:dyDescent="0.2">
      <c r="A44" s="139"/>
      <c r="B44" s="140"/>
      <c r="C44" s="139"/>
      <c r="D44" s="141" t="s">
        <v>22</v>
      </c>
      <c r="E44" s="158"/>
      <c r="F44" s="159"/>
      <c r="G44" s="155"/>
      <c r="H44" s="69"/>
      <c r="I44" s="69"/>
      <c r="J44" s="69"/>
    </row>
    <row r="45" spans="1:10" x14ac:dyDescent="0.2">
      <c r="B45" s="140"/>
      <c r="D45" s="160" t="s">
        <v>23</v>
      </c>
      <c r="E45" s="161">
        <f>SUM(E33:E44)</f>
        <v>3747</v>
      </c>
      <c r="F45" s="161">
        <f t="shared" ref="F45:G45" si="3">SUM(F33:F44)</f>
        <v>2884</v>
      </c>
      <c r="G45" s="161">
        <f t="shared" si="3"/>
        <v>863</v>
      </c>
      <c r="H45" s="162" t="s">
        <v>23</v>
      </c>
      <c r="I45" s="69"/>
      <c r="J45" s="69"/>
    </row>
    <row r="46" spans="1:10" x14ac:dyDescent="0.2">
      <c r="A46" s="4"/>
      <c r="B46" s="163"/>
      <c r="C46" s="163"/>
      <c r="D46" s="163"/>
      <c r="E46" s="163"/>
      <c r="F46" s="164">
        <f>+F45*996</f>
        <v>2872464</v>
      </c>
      <c r="G46" s="165">
        <f>+G45*1926</f>
        <v>1662138</v>
      </c>
      <c r="H46" s="133">
        <f>SUM(F46:G46)</f>
        <v>4534602</v>
      </c>
      <c r="I46" s="80"/>
      <c r="J46" s="80"/>
    </row>
    <row r="47" spans="1:10" x14ac:dyDescent="0.2">
      <c r="B47" s="63"/>
      <c r="C47" s="65"/>
      <c r="D47" s="65">
        <v>485</v>
      </c>
      <c r="E47" s="166" t="s">
        <v>44</v>
      </c>
      <c r="F47" s="167">
        <f>+F46/1.27</f>
        <v>2261782.6771653541</v>
      </c>
      <c r="G47" s="167">
        <f>+G46/1.27</f>
        <v>1308770.0787401574</v>
      </c>
      <c r="H47" s="114">
        <f>SUM(F47:G47)</f>
        <v>3570552.7559055118</v>
      </c>
      <c r="I47" s="69"/>
      <c r="J47" s="69"/>
    </row>
    <row r="48" spans="1:10" x14ac:dyDescent="0.2">
      <c r="A48" s="69"/>
      <c r="B48" s="69"/>
      <c r="C48" s="69"/>
      <c r="D48" s="134">
        <f>+E45*485</f>
        <v>1817295</v>
      </c>
      <c r="E48" s="168"/>
      <c r="F48" s="169"/>
      <c r="G48" s="69"/>
      <c r="H48" s="134">
        <f>+H47-D48</f>
        <v>1753257.7559055118</v>
      </c>
      <c r="I48" s="69"/>
      <c r="J48" s="69"/>
    </row>
    <row r="49" spans="1:10" x14ac:dyDescent="0.2">
      <c r="A49" s="80"/>
      <c r="B49" s="170"/>
      <c r="C49" s="69"/>
      <c r="D49" s="171"/>
      <c r="E49" s="172"/>
      <c r="F49" s="170"/>
      <c r="G49" s="173"/>
      <c r="H49" s="173"/>
      <c r="I49" s="69"/>
      <c r="J49" s="69"/>
    </row>
    <row r="50" spans="1:10" ht="16" x14ac:dyDescent="0.2">
      <c r="A50" s="69"/>
      <c r="B50" s="69"/>
      <c r="C50" s="69"/>
      <c r="D50" s="174"/>
      <c r="E50" s="209"/>
      <c r="F50" s="209"/>
      <c r="G50" s="69"/>
      <c r="H50" s="69"/>
      <c r="I50" s="69"/>
      <c r="J50" s="69"/>
    </row>
    <row r="51" spans="1:10" x14ac:dyDescent="0.2">
      <c r="A51" s="69"/>
      <c r="B51" s="69"/>
      <c r="C51" s="69"/>
      <c r="D51" s="80"/>
      <c r="E51" s="80"/>
      <c r="F51" s="80"/>
      <c r="G51" s="69"/>
      <c r="H51" s="69"/>
      <c r="I51" s="69"/>
      <c r="J51" s="69"/>
    </row>
    <row r="52" spans="1:10" x14ac:dyDescent="0.2">
      <c r="A52" s="69"/>
      <c r="B52" s="69"/>
      <c r="C52" s="69"/>
      <c r="D52" s="170"/>
      <c r="E52" s="80"/>
      <c r="F52" s="80"/>
      <c r="G52" s="69"/>
      <c r="H52" s="69"/>
      <c r="I52" s="69"/>
      <c r="J52" s="69"/>
    </row>
  </sheetData>
  <mergeCells count="10">
    <mergeCell ref="J20:J21"/>
    <mergeCell ref="B23:C23"/>
    <mergeCell ref="D23:E23"/>
    <mergeCell ref="F23:G23"/>
    <mergeCell ref="I23:J23"/>
    <mergeCell ref="E50:F50"/>
    <mergeCell ref="B6:C6"/>
    <mergeCell ref="D6:E6"/>
    <mergeCell ref="H20:H21"/>
    <mergeCell ref="I20:I21"/>
  </mergeCells>
  <pageMargins left="0.7" right="0.7" top="0.75" bottom="0.75" header="0.3" footer="0.3"/>
  <drawing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2"/>
  <sheetViews>
    <sheetView showGridLines="0" tabSelected="1" workbookViewId="0">
      <selection activeCell="D19" sqref="D19"/>
    </sheetView>
  </sheetViews>
  <sheetFormatPr baseColWidth="10" defaultColWidth="8.83203125" defaultRowHeight="15" x14ac:dyDescent="0.2"/>
  <cols>
    <col min="1" max="1" width="32" customWidth="1"/>
    <col min="2" max="2" width="18" customWidth="1"/>
    <col min="3" max="3" width="30" customWidth="1"/>
    <col min="4" max="4" width="35" customWidth="1"/>
    <col min="5" max="5" width="19" customWidth="1"/>
    <col min="6" max="6" width="39" customWidth="1"/>
  </cols>
  <sheetData>
    <row r="1" spans="1:6" ht="30" customHeight="1" x14ac:dyDescent="0.2">
      <c r="A1" s="225" t="s">
        <v>45</v>
      </c>
      <c r="B1" s="225"/>
      <c r="C1" s="225"/>
      <c r="D1" s="225"/>
      <c r="E1" s="225"/>
      <c r="F1" s="225"/>
    </row>
    <row r="2" spans="1:6" x14ac:dyDescent="0.2">
      <c r="A2" s="226" t="s">
        <v>46</v>
      </c>
      <c r="B2" s="226"/>
      <c r="C2" s="226"/>
      <c r="D2" s="226"/>
      <c r="E2" s="226"/>
      <c r="F2" s="226"/>
    </row>
    <row r="4" spans="1:6" ht="16" x14ac:dyDescent="0.2">
      <c r="A4" s="184" t="s">
        <v>47</v>
      </c>
      <c r="B4" s="185" t="s">
        <v>48</v>
      </c>
      <c r="C4" s="186" t="s">
        <v>49</v>
      </c>
      <c r="D4" s="184" t="s">
        <v>50</v>
      </c>
      <c r="E4" s="185" t="s">
        <v>48</v>
      </c>
      <c r="F4" s="186" t="s">
        <v>49</v>
      </c>
    </row>
    <row r="5" spans="1:6" ht="16" x14ac:dyDescent="0.2">
      <c r="A5" s="187" t="s">
        <v>51</v>
      </c>
      <c r="B5" s="188">
        <f>'átlag adagsz.'!K21</f>
        <v>19942</v>
      </c>
      <c r="C5" s="189" t="s">
        <v>52</v>
      </c>
      <c r="D5" s="187" t="s">
        <v>53</v>
      </c>
      <c r="E5" s="188">
        <f>pénzforgalom!E45</f>
        <v>3747</v>
      </c>
      <c r="F5" s="189" t="s">
        <v>43</v>
      </c>
    </row>
    <row r="6" spans="1:6" ht="16" x14ac:dyDescent="0.2">
      <c r="A6" s="190" t="s">
        <v>54</v>
      </c>
      <c r="B6" s="191">
        <f>'átlag adagsz.'!L21</f>
        <v>10081</v>
      </c>
      <c r="C6" s="192" t="s">
        <v>52</v>
      </c>
      <c r="D6" s="190" t="s">
        <v>55</v>
      </c>
      <c r="E6" s="191">
        <f>pénzforgalom!F45</f>
        <v>2884</v>
      </c>
      <c r="F6" s="192" t="s">
        <v>43</v>
      </c>
    </row>
    <row r="7" spans="1:6" ht="16" x14ac:dyDescent="0.2">
      <c r="A7" s="190" t="s">
        <v>56</v>
      </c>
      <c r="B7" s="191">
        <f>'átlag adagsz.'!M21</f>
        <v>4297</v>
      </c>
      <c r="C7" s="192" t="s">
        <v>52</v>
      </c>
      <c r="D7" s="193" t="s">
        <v>57</v>
      </c>
      <c r="E7" s="194">
        <f>pénzforgalom!G45</f>
        <v>863</v>
      </c>
      <c r="F7" s="195" t="s">
        <v>43</v>
      </c>
    </row>
    <row r="8" spans="1:6" ht="16" x14ac:dyDescent="0.2">
      <c r="A8" s="190" t="s">
        <v>58</v>
      </c>
      <c r="B8" s="196">
        <f>B5*3+B6*2+B7</f>
        <v>84285</v>
      </c>
      <c r="C8" s="192" t="s">
        <v>43</v>
      </c>
      <c r="D8" s="197"/>
      <c r="E8" s="197"/>
      <c r="F8" s="197"/>
    </row>
    <row r="9" spans="1:6" ht="16" x14ac:dyDescent="0.2">
      <c r="A9" s="193" t="s">
        <v>59</v>
      </c>
      <c r="B9" s="198">
        <f>SUM(B5:B7)</f>
        <v>34320</v>
      </c>
      <c r="C9" s="195" t="s">
        <v>52</v>
      </c>
      <c r="D9" s="197"/>
      <c r="E9" s="197"/>
      <c r="F9" s="197"/>
    </row>
    <row r="10" spans="1:6" x14ac:dyDescent="0.2">
      <c r="A10" s="197"/>
      <c r="B10" s="197"/>
      <c r="C10" s="197"/>
      <c r="D10" s="197"/>
      <c r="E10" s="197"/>
      <c r="F10" s="197"/>
    </row>
    <row r="11" spans="1:6" x14ac:dyDescent="0.2">
      <c r="A11" s="197"/>
      <c r="B11" s="197"/>
      <c r="C11" s="197"/>
      <c r="D11" s="197"/>
      <c r="E11" s="197"/>
      <c r="F11" s="197"/>
    </row>
    <row r="12" spans="1:6" ht="16" x14ac:dyDescent="0.2">
      <c r="A12" s="229" t="s">
        <v>60</v>
      </c>
      <c r="B12" s="230" t="s">
        <v>61</v>
      </c>
      <c r="C12" s="197"/>
      <c r="D12" s="197"/>
      <c r="E12" s="197"/>
      <c r="F12" s="197"/>
    </row>
    <row r="13" spans="1:6" ht="16" x14ac:dyDescent="0.2">
      <c r="A13" s="227" t="s">
        <v>62</v>
      </c>
      <c r="B13" s="228">
        <f>pénzforgalom!B23</f>
        <v>480048.03149606299</v>
      </c>
    </row>
    <row r="14" spans="1:6" ht="16" x14ac:dyDescent="0.2">
      <c r="A14" s="227" t="s">
        <v>63</v>
      </c>
      <c r="B14" s="228">
        <f>pénzforgalom!D23</f>
        <v>21563254.33070866</v>
      </c>
    </row>
    <row r="15" spans="1:6" ht="16" x14ac:dyDescent="0.2">
      <c r="A15" s="227" t="s">
        <v>64</v>
      </c>
      <c r="B15" s="228">
        <f>pénzforgalom!H47</f>
        <v>3570552.7559055118</v>
      </c>
    </row>
    <row r="16" spans="1:6" ht="16" x14ac:dyDescent="0.2">
      <c r="A16" s="227" t="s">
        <v>65</v>
      </c>
      <c r="B16" s="231">
        <f>SUM(B13:B15)</f>
        <v>25613855.118110236</v>
      </c>
    </row>
    <row r="17" spans="1:2" ht="16" x14ac:dyDescent="0.2">
      <c r="A17" s="227" t="s">
        <v>66</v>
      </c>
      <c r="B17" s="228">
        <f>pénzforgalom!G22</f>
        <v>28918409.448818896</v>
      </c>
    </row>
    <row r="18" spans="1:2" ht="16" x14ac:dyDescent="0.2">
      <c r="A18" s="227" t="s">
        <v>67</v>
      </c>
      <c r="B18" s="228">
        <f>pénzforgalom!H22</f>
        <v>22157723.619999997</v>
      </c>
    </row>
    <row r="19" spans="1:2" ht="32" x14ac:dyDescent="0.2">
      <c r="A19" s="227" t="s">
        <v>68</v>
      </c>
      <c r="B19" s="228">
        <f>pénzforgalom!I22</f>
        <v>23482550.59</v>
      </c>
    </row>
    <row r="20" spans="1:2" ht="16" x14ac:dyDescent="0.2">
      <c r="A20" s="227" t="s">
        <v>69</v>
      </c>
      <c r="B20" s="228">
        <f>pénzforgalom!J22</f>
        <v>22762817.68</v>
      </c>
    </row>
    <row r="21" spans="1:2" x14ac:dyDescent="0.2">
      <c r="A21" s="197"/>
      <c r="B21" s="197"/>
    </row>
    <row r="22" spans="1:2" ht="45" customHeight="1" x14ac:dyDescent="0.2"/>
  </sheetData>
  <mergeCells count="2">
    <mergeCell ref="A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átlag adagsz.</vt:lpstr>
      <vt:lpstr>pénzforgalom</vt:lpstr>
      <vt:lpstr>Beszámoló összesítő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modified xsi:type="dcterms:W3CDTF">2026-09-01T08:25:57Z</dcterms:modified>
</cp:coreProperties>
</file>